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40" yWindow="64636" windowWidth="19660" windowHeight="13640" activeTab="1"/>
  </bookViews>
  <sheets>
    <sheet name="mayo-lewis" sheetId="1" r:id="rId1"/>
    <sheet name="Q-e" sheetId="2" r:id="rId2"/>
    <sheet name="mayo-lewis (2)" sheetId="3" r:id="rId3"/>
    <sheet name="mayo-lewis (3)" sheetId="4" r:id="rId4"/>
    <sheet name="mayo-lewis (4)" sheetId="5" r:id="rId5"/>
    <sheet name="mayo-lewis (5)" sheetId="6" r:id="rId6"/>
    <sheet name="mayo-lewis (6)" sheetId="7" r:id="rId7"/>
    <sheet name="mayo-lewis (7)" sheetId="8" r:id="rId8"/>
    <sheet name="mayo-lewis (8)" sheetId="9" r:id="rId9"/>
    <sheet name="mayo-lewis (9)" sheetId="10" r:id="rId10"/>
  </sheets>
  <definedNames/>
  <calcPr fullCalcOnLoad="1"/>
</workbook>
</file>

<file path=xl/sharedStrings.xml><?xml version="1.0" encoding="utf-8"?>
<sst xmlns="http://schemas.openxmlformats.org/spreadsheetml/2006/main" count="138" uniqueCount="112">
  <si>
    <t>conv.(M1)</t>
  </si>
  <si>
    <t>conv.(M2)</t>
  </si>
  <si>
    <t>R1</t>
  </si>
  <si>
    <t>R2</t>
  </si>
  <si>
    <t>M1 in feed</t>
  </si>
  <si>
    <t>P</t>
  </si>
  <si>
    <t>[M1]</t>
  </si>
  <si>
    <t>[M2]</t>
  </si>
  <si>
    <t>[M2]0</t>
  </si>
  <si>
    <t>M1 in feed</t>
  </si>
  <si>
    <t>conv.(M1)</t>
  </si>
  <si>
    <t>conv.(M2)</t>
  </si>
  <si>
    <t>R1</t>
  </si>
  <si>
    <t>R2</t>
  </si>
  <si>
    <t>P</t>
  </si>
  <si>
    <t>[M1]</t>
  </si>
  <si>
    <t>[M2]</t>
  </si>
  <si>
    <t>[M2]0</t>
  </si>
  <si>
    <t>run</t>
  </si>
  <si>
    <t>　黄色の部分にデータ(%)を入力し、交点をｒ１，ｒ２とする</t>
  </si>
  <si>
    <t>r１</t>
  </si>
  <si>
    <t>r２</t>
  </si>
  <si>
    <t>M1 in feed</t>
  </si>
  <si>
    <t>conv.(M1)</t>
  </si>
  <si>
    <t>conv.(M2)</t>
  </si>
  <si>
    <t>R1</t>
  </si>
  <si>
    <t>R2</t>
  </si>
  <si>
    <t>P</t>
  </si>
  <si>
    <t>[M1]</t>
  </si>
  <si>
    <t>[M2]</t>
  </si>
  <si>
    <t>[M2]0</t>
  </si>
  <si>
    <t>M1 in feed</t>
  </si>
  <si>
    <t>conv.(M1)</t>
  </si>
  <si>
    <t>conv.(M2)</t>
  </si>
  <si>
    <t>R1</t>
  </si>
  <si>
    <t>R2</t>
  </si>
  <si>
    <t>P</t>
  </si>
  <si>
    <t>[M1]</t>
  </si>
  <si>
    <t>[M2]</t>
  </si>
  <si>
    <t>[M2]0</t>
  </si>
  <si>
    <t>直線の取り方は適当に各シートのPを変える</t>
  </si>
  <si>
    <t>系列の番号とシートの()内の番号はrunに対応</t>
  </si>
  <si>
    <t>M1 in feed</t>
  </si>
  <si>
    <t>conv.(M1)</t>
  </si>
  <si>
    <t>conv.(M2)</t>
  </si>
  <si>
    <t>P</t>
  </si>
  <si>
    <t>R1</t>
  </si>
  <si>
    <t>R2</t>
  </si>
  <si>
    <t>[M1]</t>
  </si>
  <si>
    <t>[M2]</t>
  </si>
  <si>
    <t>[M2]0</t>
  </si>
  <si>
    <t>M1 in feed</t>
  </si>
  <si>
    <t>conv.(M1)</t>
  </si>
  <si>
    <t>conv.(M2)</t>
  </si>
  <si>
    <t>P</t>
  </si>
  <si>
    <t>R1</t>
  </si>
  <si>
    <t>R2</t>
  </si>
  <si>
    <t>[M1]</t>
  </si>
  <si>
    <t>[M2]</t>
  </si>
  <si>
    <t>[M2]0</t>
  </si>
  <si>
    <t>M1 in feed</t>
  </si>
  <si>
    <t>conv.(M1)</t>
  </si>
  <si>
    <t>conv.(M2)</t>
  </si>
  <si>
    <t>P</t>
  </si>
  <si>
    <t>R1</t>
  </si>
  <si>
    <t>R2</t>
  </si>
  <si>
    <t>[M1]</t>
  </si>
  <si>
    <t>[M2]</t>
  </si>
  <si>
    <t>[M2]0</t>
  </si>
  <si>
    <t>r１</t>
  </si>
  <si>
    <t>r2</t>
  </si>
  <si>
    <t>Q</t>
  </si>
  <si>
    <t>e</t>
  </si>
  <si>
    <t>ここにr１、r２を入力するとQ-eに反映されます</t>
  </si>
  <si>
    <t>代表的なモノマーのQ-e値</t>
  </si>
  <si>
    <t>スチレン</t>
  </si>
  <si>
    <t>Q</t>
  </si>
  <si>
    <t>e</t>
  </si>
  <si>
    <t>求めたr1,r2（Fineman-rossのシートから自動入力）</t>
  </si>
  <si>
    <t>酢酸ビニル</t>
  </si>
  <si>
    <t>MMA</t>
  </si>
  <si>
    <t>methyl acrylate</t>
  </si>
  <si>
    <t>acrylonitrile</t>
  </si>
  <si>
    <t>計算されたM１モノマーのQ-e値</t>
  </si>
  <si>
    <t>Q</t>
  </si>
  <si>
    <t>e</t>
  </si>
  <si>
    <t>r1xr2</t>
  </si>
  <si>
    <t>e1-e2</t>
  </si>
  <si>
    <t>コモノマー(M2)のQ-eを入力</t>
  </si>
  <si>
    <t>N,N-dimethyl acrylamide</t>
  </si>
  <si>
    <t>M1 in feed</t>
  </si>
  <si>
    <t>Mayo-Lewis法によるr1,r2の決定</t>
  </si>
  <si>
    <t>重合率が高くても使用可</t>
  </si>
  <si>
    <t>R1</t>
  </si>
  <si>
    <t>R2</t>
  </si>
  <si>
    <t>[M1]</t>
  </si>
  <si>
    <t>[M2]</t>
  </si>
  <si>
    <t>[M2]0</t>
  </si>
  <si>
    <t>conv.(M1)</t>
  </si>
  <si>
    <t>conv.(M2)</t>
  </si>
  <si>
    <t>Mayo-Lewis</t>
  </si>
  <si>
    <t>P</t>
  </si>
  <si>
    <t>M1 in feed</t>
  </si>
  <si>
    <t>conv.(M1)</t>
  </si>
  <si>
    <t>conv.(M2)</t>
  </si>
  <si>
    <t>P</t>
  </si>
  <si>
    <t>R1</t>
  </si>
  <si>
    <t>R2</t>
  </si>
  <si>
    <t>[M1]</t>
  </si>
  <si>
    <t>[M2]</t>
  </si>
  <si>
    <t>[M2]0</t>
  </si>
  <si>
    <t>M1 in feed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</si>
</sst>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ＭＳ Ｐゴシック"/>
      <family val="0"/>
    </font>
    <font>
      <sz val="8"/>
      <name val="ＭＳ Ｐゴシック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xVal>
            <c:numRef>
              <c:f>'mayo-lewis'!$G$4:$G$12</c:f>
              <c:numCache/>
            </c:numRef>
          </c:xVal>
          <c:yVal>
            <c:numRef>
              <c:f>'mayo-lewis'!$H$4:$H$12</c:f>
              <c:numCache/>
            </c:numRef>
          </c:yVal>
          <c:smooth val="0"/>
        </c:ser>
        <c:ser>
          <c:idx val="2"/>
          <c:order val="1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xVal>
            <c:numRef>
              <c:f>'mayo-lewis (3)'!$F$4:$F$12</c:f>
              <c:numCache>
                <c:ptCount val="9"/>
                <c:pt idx="0">
                  <c:v>0.06523955794727265</c:v>
                </c:pt>
                <c:pt idx="1">
                  <c:v>0.18350137311939818</c:v>
                </c:pt>
                <c:pt idx="2">
                  <c:v>0.15193222435369658</c:v>
                </c:pt>
                <c:pt idx="3">
                  <c:v>0.02673470288988966</c:v>
                </c:pt>
                <c:pt idx="4">
                  <c:v>0.16711913161670722</c:v>
                </c:pt>
                <c:pt idx="5">
                  <c:v>0.18456842123788697</c:v>
                </c:pt>
                <c:pt idx="6">
                  <c:v>0.17344474606328508</c:v>
                </c:pt>
                <c:pt idx="7">
                  <c:v>0.17539982208985005</c:v>
                </c:pt>
                <c:pt idx="8">
                  <c:v>0.17691341245447745</c:v>
                </c:pt>
              </c:numCache>
            </c:numRef>
          </c:xVal>
          <c:yVal>
            <c:numRef>
              <c:f>'mayo-lewis (3)'!$G$4:$G$12</c:f>
              <c:numCache>
                <c:ptCount val="9"/>
                <c:pt idx="0">
                  <c:v>0.0652395579472727</c:v>
                </c:pt>
                <c:pt idx="1">
                  <c:v>0.9591750686559699</c:v>
                </c:pt>
                <c:pt idx="2">
                  <c:v>0.7173107414512322</c:v>
                </c:pt>
                <c:pt idx="3">
                  <c:v>-0.21658162138763803</c:v>
                </c:pt>
                <c:pt idx="4">
                  <c:v>0.8334238263233414</c:v>
                </c:pt>
                <c:pt idx="5">
                  <c:v>0.9673827368495155</c:v>
                </c:pt>
                <c:pt idx="6">
                  <c:v>0.8819206780090407</c:v>
                </c:pt>
                <c:pt idx="7">
                  <c:v>0.8969249777612313</c:v>
                </c:pt>
                <c:pt idx="8">
                  <c:v>0.9085459347171642</c:v>
                </c:pt>
              </c:numCache>
            </c:numRef>
          </c:yVal>
          <c:smooth val="0"/>
        </c:ser>
        <c:ser>
          <c:idx val="1"/>
          <c:order val="2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xVal>
            <c:numRef>
              <c:f>'mayo-lewis (2)'!$L$4:$L$12</c:f>
              <c:numCache>
                <c:ptCount val="9"/>
                <c:pt idx="0">
                  <c:v>0.07600154672252513</c:v>
                </c:pt>
                <c:pt idx="1">
                  <c:v>0.11254879929865869</c:v>
                </c:pt>
                <c:pt idx="2">
                  <c:v>0.10210354791610288</c:v>
                </c:pt>
                <c:pt idx="3">
                  <c:v>0.10521227628653795</c:v>
                </c:pt>
                <c:pt idx="4">
                  <c:v>0.10706263178294839</c:v>
                </c:pt>
                <c:pt idx="5">
                  <c:v>0.07970136028519814</c:v>
                </c:pt>
                <c:pt idx="6">
                  <c:v>0.10916394521470318</c:v>
                </c:pt>
                <c:pt idx="7">
                  <c:v>0.10981771901679505</c:v>
                </c:pt>
                <c:pt idx="8">
                  <c:v>0.11032526854420677</c:v>
                </c:pt>
              </c:numCache>
            </c:numRef>
          </c:xVal>
          <c:yVal>
            <c:numRef>
              <c:f>'mayo-lewis (2)'!$M$4:$M$12</c:f>
              <c:numCache>
                <c:ptCount val="9"/>
                <c:pt idx="0">
                  <c:v>0.07600154672252508</c:v>
                </c:pt>
                <c:pt idx="1">
                  <c:v>0.9556274399649329</c:v>
                </c:pt>
                <c:pt idx="2">
                  <c:v>0.700701182638701</c:v>
                </c:pt>
                <c:pt idx="3">
                  <c:v>0.7763030690716345</c:v>
                </c:pt>
                <c:pt idx="4">
                  <c:v>0.8214125263565897</c:v>
                </c:pt>
                <c:pt idx="5">
                  <c:v>0.16336487298654384</c:v>
                </c:pt>
                <c:pt idx="6">
                  <c:v>0.8727377064592433</c:v>
                </c:pt>
                <c:pt idx="7">
                  <c:v>0.8887272148770994</c:v>
                </c:pt>
                <c:pt idx="8">
                  <c:v>0.9011472520604674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xVal>
            <c:numRef>
              <c:f>'mayo-lewis (4)'!$F$4:$F$12</c:f>
              <c:numCache>
                <c:ptCount val="9"/>
                <c:pt idx="0">
                  <c:v>-0.009016451215180465</c:v>
                </c:pt>
                <c:pt idx="1">
                  <c:v>0.3223605826581557</c:v>
                </c:pt>
                <c:pt idx="2">
                  <c:v>0.24964844481843884</c:v>
                </c:pt>
                <c:pt idx="3">
                  <c:v>0.3261936237563525</c:v>
                </c:pt>
                <c:pt idx="4">
                  <c:v>0.28575507251121757</c:v>
                </c:pt>
                <c:pt idx="5">
                  <c:v>0.3246657085148227</c:v>
                </c:pt>
                <c:pt idx="6">
                  <c:v>0.3001656310830708</c:v>
                </c:pt>
                <c:pt idx="7">
                  <c:v>0.3045481606273128</c:v>
                </c:pt>
                <c:pt idx="8">
                  <c:v>0.3079183331089872</c:v>
                </c:pt>
              </c:numCache>
            </c:numRef>
          </c:xVal>
          <c:yVal>
            <c:numRef>
              <c:f>'mayo-lewis (4)'!$G$4:$G$12</c:f>
              <c:numCache>
                <c:ptCount val="9"/>
                <c:pt idx="0">
                  <c:v>-0.009016451215180514</c:v>
                </c:pt>
                <c:pt idx="1">
                  <c:v>0.9661180291329078</c:v>
                </c:pt>
                <c:pt idx="2">
                  <c:v>0.7498828149394796</c:v>
                </c:pt>
                <c:pt idx="3">
                  <c:v>0.9775397874585451</c:v>
                </c:pt>
                <c:pt idx="4">
                  <c:v>0.8571510145022435</c:v>
                </c:pt>
                <c:pt idx="5">
                  <c:v>0.9729866283405929</c:v>
                </c:pt>
                <c:pt idx="6">
                  <c:v>0.9000236615832958</c:v>
                </c:pt>
                <c:pt idx="7">
                  <c:v>0.9130685200784141</c:v>
                </c:pt>
                <c:pt idx="8">
                  <c:v>0.9231020370121097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xVal>
            <c:numRef>
              <c:f>'mayo-lewis (5)'!$F$4:$F$12</c:f>
              <c:numCache>
                <c:ptCount val="9"/>
                <c:pt idx="0">
                  <c:v>0.4870102984130983</c:v>
                </c:pt>
                <c:pt idx="1">
                  <c:v>1.0713407361210137</c:v>
                </c:pt>
                <c:pt idx="2">
                  <c:v>0.9036701913472548</c:v>
                </c:pt>
                <c:pt idx="3">
                  <c:v>0.7918155124052795</c:v>
                </c:pt>
                <c:pt idx="4">
                  <c:v>0.9189167916407656</c:v>
                </c:pt>
                <c:pt idx="5">
                  <c:v>0.749925345906005</c:v>
                </c:pt>
                <c:pt idx="6">
                  <c:v>0.9240674142403165</c:v>
                </c:pt>
                <c:pt idx="7">
                  <c:v>0.925545396362371</c:v>
                </c:pt>
                <c:pt idx="8">
                  <c:v>0.9266557520557988</c:v>
                </c:pt>
              </c:numCache>
            </c:numRef>
          </c:xVal>
          <c:yVal>
            <c:numRef>
              <c:f>'mayo-lewis (5)'!$G$4:$G$12</c:f>
              <c:numCache>
                <c:ptCount val="9"/>
                <c:pt idx="0">
                  <c:v>0.5336457258300894</c:v>
                </c:pt>
                <c:pt idx="1">
                  <c:v>1.142681472242027</c:v>
                </c:pt>
                <c:pt idx="2">
                  <c:v>0.9678900637824183</c:v>
                </c:pt>
                <c:pt idx="3">
                  <c:v>0.8512967945751996</c:v>
                </c:pt>
                <c:pt idx="4">
                  <c:v>0.9837833583281531</c:v>
                </c:pt>
                <c:pt idx="5">
                  <c:v>0.8076348814661577</c:v>
                </c:pt>
                <c:pt idx="6">
                  <c:v>0.9891524877486166</c:v>
                </c:pt>
                <c:pt idx="7">
                  <c:v>0.9906931745452964</c:v>
                </c:pt>
                <c:pt idx="8">
                  <c:v>0.991850639117311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xVal>
            <c:numRef>
              <c:f>'mayo-lewis (6)'!$F$4:$F$12</c:f>
              <c:numCache>
                <c:ptCount val="9"/>
                <c:pt idx="0">
                  <c:v>0.027322112983839908</c:v>
                </c:pt>
                <c:pt idx="1">
                  <c:v>0.7102604998751394</c:v>
                </c:pt>
                <c:pt idx="2">
                  <c:v>0.44039942552369093</c:v>
                </c:pt>
                <c:pt idx="3">
                  <c:v>-0.7123614152621005</c:v>
                </c:pt>
                <c:pt idx="4">
                  <c:v>2.8698514810192823</c:v>
                </c:pt>
                <c:pt idx="5">
                  <c:v>-0.4031224019368622</c:v>
                </c:pt>
                <c:pt idx="6">
                  <c:v>2.5106196737898423</c:v>
                </c:pt>
                <c:pt idx="7">
                  <c:v>2.4251096824582863</c:v>
                </c:pt>
                <c:pt idx="8">
                  <c:v>2.365024017891603</c:v>
                </c:pt>
              </c:numCache>
            </c:numRef>
          </c:xVal>
          <c:yVal>
            <c:numRef>
              <c:f>'mayo-lewis (6)'!$G$4:$G$12</c:f>
              <c:numCache>
                <c:ptCount val="9"/>
                <c:pt idx="0">
                  <c:v>0.11574737543985461</c:v>
                </c:pt>
                <c:pt idx="1">
                  <c:v>0.4205209997502789</c:v>
                </c:pt>
                <c:pt idx="2">
                  <c:v>0.30049928190461367</c:v>
                </c:pt>
                <c:pt idx="3">
                  <c:v>-0.22311529661578616</c:v>
                </c:pt>
                <c:pt idx="4">
                  <c:v>1.3739702962038565</c:v>
                </c:pt>
                <c:pt idx="5">
                  <c:v>-0.079324924566817</c:v>
                </c:pt>
                <c:pt idx="6">
                  <c:v>1.215802810541406</c:v>
                </c:pt>
                <c:pt idx="7">
                  <c:v>1.1781387103072858</c:v>
                </c:pt>
                <c:pt idx="8">
                  <c:v>1.1516693353212892</c:v>
                </c:pt>
              </c:numCache>
            </c:numRef>
          </c:yVal>
          <c:smooth val="0"/>
        </c:ser>
        <c:ser>
          <c:idx val="6"/>
          <c:order val="6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xVal>
            <c:numRef>
              <c:f>'mayo-lewis (7)'!$F$4:$F$12</c:f>
              <c:numCache>
                <c:ptCount val="9"/>
                <c:pt idx="0">
                  <c:v>0.00773942165346253</c:v>
                </c:pt>
                <c:pt idx="1">
                  <c:v>0.5957888772519133</c:v>
                </c:pt>
                <c:pt idx="2">
                  <c:v>-1.2221514356104253</c:v>
                </c:pt>
                <c:pt idx="3">
                  <c:v>-0.34268910242736794</c:v>
                </c:pt>
                <c:pt idx="4">
                  <c:v>-0.4702106714722951</c:v>
                </c:pt>
                <c:pt idx="5">
                  <c:v>-0.22083520318615713</c:v>
                </c:pt>
                <c:pt idx="6">
                  <c:v>0.3180871018342226</c:v>
                </c:pt>
                <c:pt idx="7">
                  <c:v>0.8461862515766543</c:v>
                </c:pt>
                <c:pt idx="8">
                  <c:v>0.11521782518458767</c:v>
                </c:pt>
              </c:numCache>
            </c:numRef>
          </c:xVal>
          <c:yVal>
            <c:numRef>
              <c:f>'mayo-lewis (7)'!$G$4:$G$12</c:f>
              <c:numCache>
                <c:ptCount val="9"/>
                <c:pt idx="0">
                  <c:v>0.09794492877587511</c:v>
                </c:pt>
                <c:pt idx="1">
                  <c:v>0.19157775450382666</c:v>
                </c:pt>
                <c:pt idx="2">
                  <c:v>-0.11107571780521261</c:v>
                </c:pt>
                <c:pt idx="3">
                  <c:v>0.0409363554090228</c:v>
                </c:pt>
                <c:pt idx="4">
                  <c:v>0.01985955235180327</c:v>
                </c:pt>
                <c:pt idx="5">
                  <c:v>0.06089599754910995</c:v>
                </c:pt>
                <c:pt idx="6">
                  <c:v>0.14760887729277844</c:v>
                </c:pt>
                <c:pt idx="7">
                  <c:v>0.2309312578832716</c:v>
                </c:pt>
                <c:pt idx="8">
                  <c:v>0.11521782518458762</c:v>
                </c:pt>
              </c:numCache>
            </c:numRef>
          </c:yVal>
          <c:smooth val="0"/>
        </c:ser>
        <c:ser>
          <c:idx val="7"/>
          <c:order val="7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xVal>
            <c:numRef>
              <c:f>'mayo-lewis (8)'!$F$4:$F$12</c:f>
              <c:numCache>
                <c:ptCount val="9"/>
                <c:pt idx="0">
                  <c:v>-0.0341308004619536</c:v>
                </c:pt>
                <c:pt idx="1">
                  <c:v>0.5432148713577529</c:v>
                </c:pt>
                <c:pt idx="2">
                  <c:v>-2.134706196049045</c:v>
                </c:pt>
                <c:pt idx="3">
                  <c:v>-0.3359228925962401</c:v>
                </c:pt>
                <c:pt idx="4">
                  <c:v>0.3544646894576331</c:v>
                </c:pt>
                <c:pt idx="5">
                  <c:v>-0.23429497388124565</c:v>
                </c:pt>
                <c:pt idx="6">
                  <c:v>-2.39085430938465</c:v>
                </c:pt>
                <c:pt idx="7">
                  <c:v>-0.969115328803237</c:v>
                </c:pt>
                <c:pt idx="8">
                  <c:v>-0.7533735810089928</c:v>
                </c:pt>
              </c:numCache>
            </c:numRef>
          </c:xVal>
          <c:yVal>
            <c:numRef>
              <c:f>'mayo-lewis (8)'!$G$4:$G$12</c:f>
              <c:numCache>
                <c:ptCount val="9"/>
                <c:pt idx="0">
                  <c:v>0.05988109048913331</c:v>
                </c:pt>
                <c:pt idx="1">
                  <c:v>0.08642974271550583</c:v>
                </c:pt>
                <c:pt idx="2">
                  <c:v>-0.044902065349681664</c:v>
                </c:pt>
                <c:pt idx="3">
                  <c:v>0.04576936243125711</c:v>
                </c:pt>
                <c:pt idx="4">
                  <c:v>0.07780669922519004</c:v>
                </c:pt>
                <c:pt idx="5">
                  <c:v>0.05054232778365731</c:v>
                </c:pt>
                <c:pt idx="6">
                  <c:v>-0.05964197168270303</c:v>
                </c:pt>
                <c:pt idx="7">
                  <c:v>0.015442335598381478</c:v>
                </c:pt>
                <c:pt idx="8">
                  <c:v>0.025903566106115113</c:v>
                </c:pt>
              </c:numCache>
            </c:numRef>
          </c:yVal>
          <c:smooth val="0"/>
        </c:ser>
        <c:ser>
          <c:idx val="8"/>
          <c:order val="8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xVal>
            <c:numRef>
              <c:f>'mayo-lewis (9)'!$F$4:$F$12</c:f>
              <c:numCache>
                <c:ptCount val="9"/>
                <c:pt idx="0">
                  <c:v>-0.028304521275304584</c:v>
                </c:pt>
                <c:pt idx="1">
                  <c:v>0.5353682969425192</c:v>
                </c:pt>
                <c:pt idx="2">
                  <c:v>-1.8603662693722383</c:v>
                </c:pt>
                <c:pt idx="3">
                  <c:v>-0.3127158526418292</c:v>
                </c:pt>
                <c:pt idx="4">
                  <c:v>0.34822897639986405</c:v>
                </c:pt>
                <c:pt idx="5">
                  <c:v>-0.21771798466512315</c:v>
                </c:pt>
                <c:pt idx="6">
                  <c:v>-2.0576869193360947</c:v>
                </c:pt>
                <c:pt idx="7">
                  <c:v>-0.8868663215500179</c:v>
                </c:pt>
                <c:pt idx="8">
                  <c:v>-0.6946801375710352</c:v>
                </c:pt>
              </c:numCache>
            </c:numRef>
          </c:xVal>
          <c:yVal>
            <c:numRef>
              <c:f>'mayo-lewis (9)'!$G$4:$G$12</c:f>
              <c:numCache>
                <c:ptCount val="9"/>
                <c:pt idx="0">
                  <c:v>0.06517770793154136</c:v>
                </c:pt>
                <c:pt idx="1">
                  <c:v>0.07073659388503842</c:v>
                </c:pt>
                <c:pt idx="2">
                  <c:v>0.0465445768759206</c:v>
                </c:pt>
                <c:pt idx="3">
                  <c:v>0.06234581954155046</c:v>
                </c:pt>
                <c:pt idx="4">
                  <c:v>0.06889853771409148</c:v>
                </c:pt>
                <c:pt idx="5">
                  <c:v>0.06329385794990523</c:v>
                </c:pt>
                <c:pt idx="6">
                  <c:v>0.044472837707470486</c:v>
                </c:pt>
                <c:pt idx="7">
                  <c:v>0.05656683922499105</c:v>
                </c:pt>
                <c:pt idx="8">
                  <c:v>0.058511034682758145</c:v>
                </c:pt>
              </c:numCache>
            </c:numRef>
          </c:yVal>
          <c:smooth val="0"/>
        </c:ser>
        <c:axId val="37166921"/>
        <c:axId val="66066834"/>
      </c:scatterChart>
      <c:valAx>
        <c:axId val="371669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066834"/>
        <c:crosses val="autoZero"/>
        <c:crossBetween val="midCat"/>
        <c:dispUnits/>
      </c:valAx>
      <c:valAx>
        <c:axId val="6606683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7166921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15</xdr:row>
      <xdr:rowOff>0</xdr:rowOff>
    </xdr:from>
    <xdr:to>
      <xdr:col>7</xdr:col>
      <xdr:colOff>542925</xdr:colOff>
      <xdr:row>27</xdr:row>
      <xdr:rowOff>0</xdr:rowOff>
    </xdr:to>
    <xdr:graphicFrame>
      <xdr:nvGraphicFramePr>
        <xdr:cNvPr id="1" name="Chart 4"/>
        <xdr:cNvGraphicFramePr/>
      </xdr:nvGraphicFramePr>
      <xdr:xfrm>
        <a:off x="161925" y="3390900"/>
        <a:ext cx="50196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12">
      <selection activeCell="C31" sqref="C31"/>
    </sheetView>
  </sheetViews>
  <sheetFormatPr defaultColWidth="12.796875" defaultRowHeight="15"/>
  <cols>
    <col min="1" max="1" width="3.59765625" style="0" customWidth="1"/>
    <col min="2" max="2" width="8.59765625" style="0" customWidth="1"/>
    <col min="3" max="4" width="8.3984375" style="0" customWidth="1"/>
    <col min="5" max="5" width="7.59765625" style="0" customWidth="1"/>
    <col min="6" max="6" width="3" style="0" customWidth="1"/>
    <col min="7" max="7" width="9.09765625" style="0" customWidth="1"/>
    <col min="8" max="8" width="9" style="0" customWidth="1"/>
    <col min="9" max="9" width="8.19921875" style="0" customWidth="1"/>
    <col min="10" max="10" width="7.5" style="0" customWidth="1"/>
    <col min="11" max="11" width="7.09765625" style="0" customWidth="1"/>
    <col min="12" max="12" width="6.8984375" style="0" customWidth="1"/>
    <col min="13" max="13" width="4.8984375" style="0" customWidth="1"/>
    <col min="14" max="14" width="4.69921875" style="0" customWidth="1"/>
    <col min="15" max="15" width="6.5" style="0" customWidth="1"/>
  </cols>
  <sheetData>
    <row r="1" spans="1:10" ht="18">
      <c r="A1" t="s">
        <v>91</v>
      </c>
      <c r="F1" t="s">
        <v>92</v>
      </c>
      <c r="J1" t="s">
        <v>100</v>
      </c>
    </row>
    <row r="2" ht="18">
      <c r="A2" t="s">
        <v>19</v>
      </c>
    </row>
    <row r="3" spans="1:15" ht="18">
      <c r="A3" t="s">
        <v>18</v>
      </c>
      <c r="B3" t="s">
        <v>90</v>
      </c>
      <c r="C3" t="s">
        <v>98</v>
      </c>
      <c r="D3" t="s">
        <v>99</v>
      </c>
      <c r="E3" t="s">
        <v>101</v>
      </c>
      <c r="G3" t="s">
        <v>93</v>
      </c>
      <c r="H3" t="s">
        <v>94</v>
      </c>
      <c r="I3" t="s">
        <v>90</v>
      </c>
      <c r="J3" t="s">
        <v>98</v>
      </c>
      <c r="K3" t="s">
        <v>99</v>
      </c>
      <c r="M3" t="s">
        <v>95</v>
      </c>
      <c r="N3" t="s">
        <v>96</v>
      </c>
      <c r="O3" t="s">
        <v>97</v>
      </c>
    </row>
    <row r="4" spans="1:15" ht="18">
      <c r="A4">
        <v>1</v>
      </c>
      <c r="B4" s="1">
        <v>90</v>
      </c>
      <c r="C4" s="1">
        <v>20</v>
      </c>
      <c r="D4" s="1">
        <v>75</v>
      </c>
      <c r="E4" s="2">
        <v>1</v>
      </c>
      <c r="F4" s="5"/>
      <c r="G4">
        <f aca="true" t="shared" si="0" ref="G4:G12">1-E4*(1-H4)</f>
        <v>0.09579644510970409</v>
      </c>
      <c r="H4">
        <f aca="true" t="shared" si="1" ref="H4:H12">(LOG(O4/N4)-1/E4*LOG((1-E4*(M4/N4))/(1-E4*I4/O4)))/(LOG(I4/M4)+LOG((1-E4*M4/N4)/(1-E4*I4/O4)))</f>
        <v>0.09579644510970407</v>
      </c>
      <c r="I4" s="5">
        <f>B4</f>
        <v>90</v>
      </c>
      <c r="J4" s="5">
        <f>C4</f>
        <v>20</v>
      </c>
      <c r="K4" s="5">
        <f>D4</f>
        <v>75</v>
      </c>
      <c r="M4">
        <f aca="true" t="shared" si="2" ref="M4:M12">I4*(100-J4)/100</f>
        <v>72</v>
      </c>
      <c r="N4">
        <f aca="true" t="shared" si="3" ref="N4:N12">(100-I4)*(100-K4)/100</f>
        <v>2.5</v>
      </c>
      <c r="O4">
        <f aca="true" t="shared" si="4" ref="O4:O12">100-I4</f>
        <v>10</v>
      </c>
    </row>
    <row r="5" spans="1:15" ht="18">
      <c r="A5">
        <v>2</v>
      </c>
      <c r="B5" s="1">
        <v>80</v>
      </c>
      <c r="C5" s="1">
        <v>25</v>
      </c>
      <c r="D5" s="1">
        <v>70</v>
      </c>
      <c r="E5" s="2">
        <v>20</v>
      </c>
      <c r="F5" s="5"/>
      <c r="G5">
        <f t="shared" si="0"/>
        <v>0.10536804583185422</v>
      </c>
      <c r="H5">
        <f t="shared" si="1"/>
        <v>0.9552684022915927</v>
      </c>
      <c r="I5" s="5">
        <f>B4</f>
        <v>90</v>
      </c>
      <c r="J5" s="5">
        <f>C4</f>
        <v>20</v>
      </c>
      <c r="K5" s="5">
        <f>D4</f>
        <v>75</v>
      </c>
      <c r="M5">
        <f t="shared" si="2"/>
        <v>72</v>
      </c>
      <c r="N5">
        <f t="shared" si="3"/>
        <v>2.5</v>
      </c>
      <c r="O5">
        <f t="shared" si="4"/>
        <v>10</v>
      </c>
    </row>
    <row r="6" spans="1:15" ht="18">
      <c r="A6">
        <v>3</v>
      </c>
      <c r="B6" s="1">
        <v>70</v>
      </c>
      <c r="C6" s="1">
        <v>30</v>
      </c>
      <c r="D6" s="1">
        <v>60</v>
      </c>
      <c r="E6" s="2">
        <v>3</v>
      </c>
      <c r="F6" s="5"/>
      <c r="G6">
        <f t="shared" si="0"/>
        <v>0.10255451613818733</v>
      </c>
      <c r="H6">
        <f t="shared" si="1"/>
        <v>0.7008515053793958</v>
      </c>
      <c r="I6" s="5">
        <f>B4</f>
        <v>90</v>
      </c>
      <c r="J6" s="5">
        <f>C4</f>
        <v>20</v>
      </c>
      <c r="K6" s="5">
        <f>D4</f>
        <v>75</v>
      </c>
      <c r="M6">
        <f t="shared" si="2"/>
        <v>72</v>
      </c>
      <c r="N6">
        <f t="shared" si="3"/>
        <v>2.5</v>
      </c>
      <c r="O6">
        <f t="shared" si="4"/>
        <v>10</v>
      </c>
    </row>
    <row r="7" spans="1:15" ht="18">
      <c r="A7">
        <v>4</v>
      </c>
      <c r="B7" s="1">
        <v>60</v>
      </c>
      <c r="C7" s="1">
        <v>33</v>
      </c>
      <c r="D7" s="1">
        <v>50</v>
      </c>
      <c r="E7" s="2">
        <v>1.1</v>
      </c>
      <c r="F7" s="5"/>
      <c r="G7">
        <f t="shared" si="0"/>
        <v>0.09672996363867892</v>
      </c>
      <c r="H7">
        <f t="shared" si="1"/>
        <v>0.17884542148970814</v>
      </c>
      <c r="I7" s="5">
        <f>B4</f>
        <v>90</v>
      </c>
      <c r="J7" s="5">
        <f>C4</f>
        <v>20</v>
      </c>
      <c r="K7" s="5">
        <f>D4</f>
        <v>75</v>
      </c>
      <c r="M7">
        <f t="shared" si="2"/>
        <v>72</v>
      </c>
      <c r="N7">
        <f t="shared" si="3"/>
        <v>2.5</v>
      </c>
      <c r="O7">
        <f t="shared" si="4"/>
        <v>10</v>
      </c>
    </row>
    <row r="8" spans="1:15" ht="18">
      <c r="A8">
        <v>5</v>
      </c>
      <c r="B8" s="1">
        <v>50</v>
      </c>
      <c r="C8" s="1">
        <v>38</v>
      </c>
      <c r="D8" s="1">
        <v>39</v>
      </c>
      <c r="E8" s="2">
        <v>5</v>
      </c>
      <c r="F8" s="5"/>
      <c r="G8">
        <f t="shared" si="0"/>
        <v>0.10388270046213144</v>
      </c>
      <c r="H8">
        <f t="shared" si="1"/>
        <v>0.8207765400924263</v>
      </c>
      <c r="I8" s="5">
        <f>B4</f>
        <v>90</v>
      </c>
      <c r="J8" s="5">
        <f>C4</f>
        <v>20</v>
      </c>
      <c r="K8" s="5">
        <f>D4</f>
        <v>75</v>
      </c>
      <c r="M8">
        <f t="shared" si="2"/>
        <v>72</v>
      </c>
      <c r="N8">
        <f t="shared" si="3"/>
        <v>2.5</v>
      </c>
      <c r="O8">
        <f t="shared" si="4"/>
        <v>10</v>
      </c>
    </row>
    <row r="9" spans="1:15" ht="18">
      <c r="A9">
        <v>6</v>
      </c>
      <c r="B9" s="1">
        <v>40</v>
      </c>
      <c r="C9" s="1">
        <v>45</v>
      </c>
      <c r="D9" s="1">
        <v>35</v>
      </c>
      <c r="E9" s="2">
        <v>25</v>
      </c>
      <c r="F9" s="5"/>
      <c r="G9">
        <f t="shared" si="0"/>
        <v>0.10546674032326975</v>
      </c>
      <c r="H9">
        <f t="shared" si="1"/>
        <v>0.9642186696129308</v>
      </c>
      <c r="I9" s="5">
        <f>B4</f>
        <v>90</v>
      </c>
      <c r="J9" s="5">
        <f>C4</f>
        <v>20</v>
      </c>
      <c r="K9" s="5">
        <f>D4</f>
        <v>75</v>
      </c>
      <c r="M9">
        <f>I9*(100-J9)/100</f>
        <v>72</v>
      </c>
      <c r="N9">
        <f t="shared" si="3"/>
        <v>2.5</v>
      </c>
      <c r="O9">
        <f t="shared" si="4"/>
        <v>10</v>
      </c>
    </row>
    <row r="10" spans="1:15" ht="18">
      <c r="A10">
        <v>7</v>
      </c>
      <c r="B10" s="1">
        <v>30</v>
      </c>
      <c r="C10" s="1">
        <v>55</v>
      </c>
      <c r="D10" s="1">
        <v>30</v>
      </c>
      <c r="E10" s="2">
        <v>7</v>
      </c>
      <c r="F10" s="5"/>
      <c r="G10">
        <f t="shared" si="0"/>
        <v>0.10444964167821846</v>
      </c>
      <c r="H10">
        <f t="shared" si="1"/>
        <v>0.8720642345254598</v>
      </c>
      <c r="I10" s="5">
        <f>B4</f>
        <v>90</v>
      </c>
      <c r="J10" s="5">
        <f>C4</f>
        <v>20</v>
      </c>
      <c r="K10" s="5">
        <f>D4</f>
        <v>75</v>
      </c>
      <c r="M10">
        <f t="shared" si="2"/>
        <v>72</v>
      </c>
      <c r="N10">
        <f t="shared" si="3"/>
        <v>2.5</v>
      </c>
      <c r="O10">
        <f t="shared" si="4"/>
        <v>10</v>
      </c>
    </row>
    <row r="11" spans="1:15" ht="18">
      <c r="A11">
        <v>8</v>
      </c>
      <c r="B11" s="1">
        <v>20</v>
      </c>
      <c r="C11" s="1">
        <v>60</v>
      </c>
      <c r="D11" s="1">
        <v>20</v>
      </c>
      <c r="E11" s="2">
        <v>8</v>
      </c>
      <c r="F11" s="5"/>
      <c r="G11">
        <f t="shared" si="0"/>
        <v>0.10462653325354676</v>
      </c>
      <c r="H11">
        <f t="shared" si="1"/>
        <v>0.8880783166566933</v>
      </c>
      <c r="I11" s="5">
        <f>B4</f>
        <v>90</v>
      </c>
      <c r="J11" s="5">
        <f>C4</f>
        <v>20</v>
      </c>
      <c r="K11" s="5">
        <f>D4</f>
        <v>75</v>
      </c>
      <c r="M11">
        <f t="shared" si="2"/>
        <v>72</v>
      </c>
      <c r="N11">
        <f t="shared" si="3"/>
        <v>2.5</v>
      </c>
      <c r="O11">
        <f t="shared" si="4"/>
        <v>10</v>
      </c>
    </row>
    <row r="12" spans="1:15" ht="18">
      <c r="A12">
        <v>9</v>
      </c>
      <c r="B12" s="1">
        <v>10</v>
      </c>
      <c r="C12" s="1">
        <v>70</v>
      </c>
      <c r="D12" s="1">
        <v>15</v>
      </c>
      <c r="E12" s="2">
        <v>9</v>
      </c>
      <c r="F12" s="5"/>
      <c r="G12">
        <f t="shared" si="0"/>
        <v>0.10476402463780143</v>
      </c>
      <c r="H12">
        <f t="shared" si="1"/>
        <v>0.9005293360708668</v>
      </c>
      <c r="I12" s="5">
        <f>B4</f>
        <v>90</v>
      </c>
      <c r="J12" s="5">
        <f>C4</f>
        <v>20</v>
      </c>
      <c r="K12" s="5">
        <f>D4</f>
        <v>75</v>
      </c>
      <c r="M12">
        <f t="shared" si="2"/>
        <v>72</v>
      </c>
      <c r="N12">
        <f t="shared" si="3"/>
        <v>2.5</v>
      </c>
      <c r="O12">
        <f t="shared" si="4"/>
        <v>10</v>
      </c>
    </row>
    <row r="14" spans="3:12" ht="18">
      <c r="C14" t="s">
        <v>40</v>
      </c>
      <c r="I14" s="5"/>
      <c r="J14" s="5"/>
      <c r="K14" s="5"/>
      <c r="L14" s="5"/>
    </row>
    <row r="15" spans="3:12" ht="18">
      <c r="C15" t="s">
        <v>41</v>
      </c>
      <c r="I15" s="5"/>
      <c r="J15" s="5"/>
      <c r="K15" s="5"/>
      <c r="L15" s="5"/>
    </row>
    <row r="16" spans="9:12" ht="18">
      <c r="I16" s="5"/>
      <c r="J16" s="5"/>
      <c r="K16" s="5"/>
      <c r="L16" s="5"/>
    </row>
    <row r="17" spans="9:12" ht="18">
      <c r="I17" s="5"/>
      <c r="J17" s="5"/>
      <c r="K17" s="5"/>
      <c r="L17" s="5"/>
    </row>
    <row r="18" spans="9:12" ht="18">
      <c r="I18" s="5"/>
      <c r="J18" s="5"/>
      <c r="K18" s="5"/>
      <c r="L18" s="5"/>
    </row>
    <row r="19" spans="9:12" ht="18">
      <c r="I19" s="5"/>
      <c r="J19" s="5"/>
      <c r="K19" s="5"/>
      <c r="L19" s="5"/>
    </row>
    <row r="20" spans="9:12" ht="18">
      <c r="I20" s="5"/>
      <c r="J20" s="5"/>
      <c r="K20" s="5"/>
      <c r="L20" s="5"/>
    </row>
    <row r="21" spans="9:12" ht="18">
      <c r="I21" s="5"/>
      <c r="J21" s="5"/>
      <c r="K21" s="5"/>
      <c r="L21" s="5"/>
    </row>
    <row r="22" spans="9:12" ht="18">
      <c r="I22" s="5"/>
      <c r="J22" s="5"/>
      <c r="K22" s="5"/>
      <c r="L22" s="5"/>
    </row>
    <row r="28" ht="18">
      <c r="C28" t="s">
        <v>73</v>
      </c>
    </row>
    <row r="29" spans="2:4" ht="18">
      <c r="B29" t="s">
        <v>20</v>
      </c>
      <c r="C29" s="3">
        <v>0.08</v>
      </c>
      <c r="D29" s="3"/>
    </row>
    <row r="30" spans="2:4" ht="18">
      <c r="B30" t="s">
        <v>21</v>
      </c>
      <c r="C30" s="3">
        <v>0.3</v>
      </c>
      <c r="D30" s="3"/>
    </row>
  </sheetData>
  <printOptions/>
  <pageMargins left="0.75" right="0.75" top="1" bottom="1" header="0.512" footer="0.512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N28"/>
  <sheetViews>
    <sheetView workbookViewId="0" topLeftCell="A1">
      <selection activeCell="C5" sqref="C5"/>
    </sheetView>
  </sheetViews>
  <sheetFormatPr defaultColWidth="12.796875" defaultRowHeight="15"/>
  <cols>
    <col min="1" max="1" width="7.59765625" style="0" customWidth="1"/>
    <col min="2" max="2" width="8.59765625" style="0" customWidth="1"/>
    <col min="3" max="4" width="8.3984375" style="0" customWidth="1"/>
    <col min="5" max="5" width="7.59765625" style="0" customWidth="1"/>
    <col min="6" max="6" width="9.09765625" style="0" customWidth="1"/>
    <col min="7" max="7" width="9" style="0" customWidth="1"/>
    <col min="8" max="8" width="8.19921875" style="0" customWidth="1"/>
    <col min="9" max="9" width="7.5" style="0" customWidth="1"/>
    <col min="10" max="10" width="7.09765625" style="0" customWidth="1"/>
    <col min="11" max="11" width="6.8984375" style="0" customWidth="1"/>
    <col min="12" max="12" width="4.8984375" style="0" customWidth="1"/>
    <col min="13" max="13" width="4.69921875" style="0" customWidth="1"/>
    <col min="14" max="14" width="6.5" style="0" customWidth="1"/>
  </cols>
  <sheetData>
    <row r="3" spans="1:14" ht="18">
      <c r="A3" t="s">
        <v>60</v>
      </c>
      <c r="B3" t="s">
        <v>61</v>
      </c>
      <c r="C3" t="s">
        <v>62</v>
      </c>
      <c r="D3" s="2" t="s">
        <v>63</v>
      </c>
      <c r="F3" t="s">
        <v>64</v>
      </c>
      <c r="G3" t="s">
        <v>65</v>
      </c>
      <c r="H3" t="s">
        <v>60</v>
      </c>
      <c r="I3" t="s">
        <v>61</v>
      </c>
      <c r="J3" t="s">
        <v>62</v>
      </c>
      <c r="L3" t="s">
        <v>66</v>
      </c>
      <c r="M3" t="s">
        <v>67</v>
      </c>
      <c r="N3" t="s">
        <v>68</v>
      </c>
    </row>
    <row r="4" spans="1:14" ht="18">
      <c r="A4" s="1">
        <f>'mayo-lewis'!B12</f>
        <v>10</v>
      </c>
      <c r="B4" s="1">
        <f>'mayo-lewis'!C12</f>
        <v>70</v>
      </c>
      <c r="C4" s="1">
        <f>'mayo-lewis'!D12</f>
        <v>15</v>
      </c>
      <c r="D4" s="2">
        <v>1.1</v>
      </c>
      <c r="F4">
        <f aca="true" t="shared" si="0" ref="F4:F12">1-D4*(1-G4)</f>
        <v>-0.028304521275304584</v>
      </c>
      <c r="G4">
        <f aca="true" t="shared" si="1" ref="G4:G12">(LOG(N4/M4)-1/D4*LOG((1-D4*(L4/M4))/(1-D4*H4/N4)))/(LOG(H4/L4)+LOG((1-D4*L4/M4)/(1-D4*H4/N4)))</f>
        <v>0.06517770793154136</v>
      </c>
      <c r="H4" s="5">
        <f>A4</f>
        <v>10</v>
      </c>
      <c r="I4" s="5">
        <f>B4</f>
        <v>70</v>
      </c>
      <c r="J4" s="5">
        <f>C4</f>
        <v>15</v>
      </c>
      <c r="L4">
        <f aca="true" t="shared" si="2" ref="L4:L12">H4*(100-I4)/100</f>
        <v>3</v>
      </c>
      <c r="M4">
        <f aca="true" t="shared" si="3" ref="M4:M12">(100-H4)*(100-J4)/100</f>
        <v>76.5</v>
      </c>
      <c r="N4">
        <f aca="true" t="shared" si="4" ref="N4:N12">100-H4</f>
        <v>90</v>
      </c>
    </row>
    <row r="5" spans="1:14" ht="18">
      <c r="A5" s="1"/>
      <c r="B5" s="1"/>
      <c r="C5" s="1"/>
      <c r="D5" s="2">
        <v>0.5</v>
      </c>
      <c r="F5">
        <f t="shared" si="0"/>
        <v>0.5353682969425192</v>
      </c>
      <c r="G5">
        <f t="shared" si="1"/>
        <v>0.07073659388503842</v>
      </c>
      <c r="H5" s="5">
        <f>A4</f>
        <v>10</v>
      </c>
      <c r="I5" s="5">
        <f>B4</f>
        <v>70</v>
      </c>
      <c r="J5" s="5">
        <f>C4</f>
        <v>15</v>
      </c>
      <c r="L5">
        <f t="shared" si="2"/>
        <v>3</v>
      </c>
      <c r="M5">
        <f t="shared" si="3"/>
        <v>76.5</v>
      </c>
      <c r="N5">
        <f t="shared" si="4"/>
        <v>90</v>
      </c>
    </row>
    <row r="6" spans="1:14" ht="18">
      <c r="A6" s="1"/>
      <c r="B6" s="1"/>
      <c r="C6" s="1"/>
      <c r="D6" s="2">
        <v>3</v>
      </c>
      <c r="F6">
        <f t="shared" si="0"/>
        <v>-1.8603662693722383</v>
      </c>
      <c r="G6">
        <f t="shared" si="1"/>
        <v>0.0465445768759206</v>
      </c>
      <c r="H6" s="5">
        <f>A4</f>
        <v>10</v>
      </c>
      <c r="I6" s="5">
        <f>B4</f>
        <v>70</v>
      </c>
      <c r="J6" s="5">
        <f>C4</f>
        <v>15</v>
      </c>
      <c r="L6">
        <f t="shared" si="2"/>
        <v>3</v>
      </c>
      <c r="M6">
        <f t="shared" si="3"/>
        <v>76.5</v>
      </c>
      <c r="N6">
        <f t="shared" si="4"/>
        <v>90</v>
      </c>
    </row>
    <row r="7" spans="1:14" ht="18">
      <c r="A7" s="1"/>
      <c r="B7" s="1"/>
      <c r="C7" s="1"/>
      <c r="D7" s="2">
        <v>1.4</v>
      </c>
      <c r="F7">
        <f t="shared" si="0"/>
        <v>-0.3127158526418292</v>
      </c>
      <c r="G7">
        <f t="shared" si="1"/>
        <v>0.06234581954155046</v>
      </c>
      <c r="H7" s="5">
        <f>A4</f>
        <v>10</v>
      </c>
      <c r="I7" s="5">
        <f>B4</f>
        <v>70</v>
      </c>
      <c r="J7" s="5">
        <f>C4</f>
        <v>15</v>
      </c>
      <c r="L7">
        <f t="shared" si="2"/>
        <v>3</v>
      </c>
      <c r="M7">
        <f t="shared" si="3"/>
        <v>76.5</v>
      </c>
      <c r="N7">
        <f t="shared" si="4"/>
        <v>90</v>
      </c>
    </row>
    <row r="8" spans="1:14" ht="18">
      <c r="A8" s="1"/>
      <c r="B8" s="1"/>
      <c r="C8" s="1"/>
      <c r="D8" s="2">
        <v>0.7</v>
      </c>
      <c r="F8">
        <f t="shared" si="0"/>
        <v>0.34822897639986405</v>
      </c>
      <c r="G8">
        <f t="shared" si="1"/>
        <v>0.06889853771409148</v>
      </c>
      <c r="H8" s="5">
        <f>A4</f>
        <v>10</v>
      </c>
      <c r="I8" s="5">
        <f>B4</f>
        <v>70</v>
      </c>
      <c r="J8" s="5">
        <f>C4</f>
        <v>15</v>
      </c>
      <c r="L8">
        <f t="shared" si="2"/>
        <v>3</v>
      </c>
      <c r="M8">
        <f t="shared" si="3"/>
        <v>76.5</v>
      </c>
      <c r="N8">
        <f t="shared" si="4"/>
        <v>90</v>
      </c>
    </row>
    <row r="9" spans="1:14" ht="18">
      <c r="A9" s="1"/>
      <c r="B9" s="1"/>
      <c r="C9" s="1"/>
      <c r="D9" s="2">
        <v>1.3</v>
      </c>
      <c r="F9">
        <f t="shared" si="0"/>
        <v>-0.21771798466512315</v>
      </c>
      <c r="G9">
        <f t="shared" si="1"/>
        <v>0.06329385794990523</v>
      </c>
      <c r="H9" s="5">
        <f>A4</f>
        <v>10</v>
      </c>
      <c r="I9" s="5">
        <f>B4</f>
        <v>70</v>
      </c>
      <c r="J9" s="5">
        <f>C4</f>
        <v>15</v>
      </c>
      <c r="L9">
        <f t="shared" si="2"/>
        <v>3</v>
      </c>
      <c r="M9">
        <f t="shared" si="3"/>
        <v>76.5</v>
      </c>
      <c r="N9">
        <f t="shared" si="4"/>
        <v>90</v>
      </c>
    </row>
    <row r="10" spans="1:14" ht="18">
      <c r="A10" s="1"/>
      <c r="B10" s="1"/>
      <c r="C10" s="1"/>
      <c r="D10" s="2">
        <v>3.2</v>
      </c>
      <c r="F10">
        <f t="shared" si="0"/>
        <v>-2.0576869193360947</v>
      </c>
      <c r="G10">
        <f t="shared" si="1"/>
        <v>0.044472837707470486</v>
      </c>
      <c r="H10" s="5">
        <f>A4</f>
        <v>10</v>
      </c>
      <c r="I10" s="5">
        <f>B4</f>
        <v>70</v>
      </c>
      <c r="J10" s="5">
        <f>C4</f>
        <v>15</v>
      </c>
      <c r="L10">
        <f t="shared" si="2"/>
        <v>3</v>
      </c>
      <c r="M10">
        <f t="shared" si="3"/>
        <v>76.5</v>
      </c>
      <c r="N10">
        <f t="shared" si="4"/>
        <v>90</v>
      </c>
    </row>
    <row r="11" spans="1:14" ht="18">
      <c r="A11" s="1"/>
      <c r="B11" s="1"/>
      <c r="C11" s="1"/>
      <c r="D11" s="2">
        <v>2</v>
      </c>
      <c r="F11">
        <f t="shared" si="0"/>
        <v>-0.8868663215500179</v>
      </c>
      <c r="G11">
        <f t="shared" si="1"/>
        <v>0.05656683922499105</v>
      </c>
      <c r="H11" s="5">
        <f>A4</f>
        <v>10</v>
      </c>
      <c r="I11" s="5">
        <f>B4</f>
        <v>70</v>
      </c>
      <c r="J11" s="5">
        <f>C4</f>
        <v>15</v>
      </c>
      <c r="L11">
        <f t="shared" si="2"/>
        <v>3</v>
      </c>
      <c r="M11">
        <f t="shared" si="3"/>
        <v>76.5</v>
      </c>
      <c r="N11">
        <f t="shared" si="4"/>
        <v>90</v>
      </c>
    </row>
    <row r="12" spans="1:14" ht="18">
      <c r="A12" s="1"/>
      <c r="B12" s="1"/>
      <c r="C12" s="1"/>
      <c r="D12" s="2">
        <v>1.8</v>
      </c>
      <c r="F12">
        <f t="shared" si="0"/>
        <v>-0.6946801375710352</v>
      </c>
      <c r="G12">
        <f t="shared" si="1"/>
        <v>0.058511034682758145</v>
      </c>
      <c r="H12" s="5">
        <f>A4</f>
        <v>10</v>
      </c>
      <c r="I12" s="5">
        <f>B4</f>
        <v>70</v>
      </c>
      <c r="J12" s="5">
        <f>C4</f>
        <v>15</v>
      </c>
      <c r="L12">
        <f t="shared" si="2"/>
        <v>3</v>
      </c>
      <c r="M12">
        <f t="shared" si="3"/>
        <v>76.5</v>
      </c>
      <c r="N12">
        <f t="shared" si="4"/>
        <v>90</v>
      </c>
    </row>
    <row r="14" spans="8:11" ht="18">
      <c r="H14" s="5"/>
      <c r="I14" s="5"/>
      <c r="J14" s="5"/>
      <c r="K14" s="5"/>
    </row>
    <row r="15" spans="8:11" ht="18">
      <c r="H15" s="5"/>
      <c r="I15" s="5"/>
      <c r="J15" s="5"/>
      <c r="K15" s="5"/>
    </row>
    <row r="16" spans="8:11" ht="18">
      <c r="H16" s="5"/>
      <c r="I16" s="5"/>
      <c r="J16" s="5"/>
      <c r="K16" s="5"/>
    </row>
    <row r="17" spans="8:11" ht="18">
      <c r="H17" s="5"/>
      <c r="I17" s="5"/>
      <c r="J17" s="5"/>
      <c r="K17" s="5"/>
    </row>
    <row r="18" spans="8:11" ht="18">
      <c r="H18" s="5"/>
      <c r="I18" s="5"/>
      <c r="J18" s="5"/>
      <c r="K18" s="5"/>
    </row>
    <row r="19" spans="8:11" ht="18">
      <c r="H19" s="5"/>
      <c r="I19" s="5"/>
      <c r="J19" s="5"/>
      <c r="K19" s="5"/>
    </row>
    <row r="20" spans="8:11" ht="18">
      <c r="H20" s="5"/>
      <c r="I20" s="5"/>
      <c r="J20" s="5"/>
      <c r="K20" s="5"/>
    </row>
    <row r="21" spans="8:11" ht="18">
      <c r="H21" s="5"/>
      <c r="I21" s="5"/>
      <c r="J21" s="5"/>
      <c r="K21" s="5"/>
    </row>
    <row r="22" spans="8:11" ht="18">
      <c r="H22" s="5"/>
      <c r="I22" s="5"/>
      <c r="J22" s="5"/>
      <c r="K22" s="5"/>
    </row>
    <row r="27" spans="3:4" ht="18">
      <c r="C27" s="3"/>
      <c r="D27" s="3"/>
    </row>
    <row r="28" spans="3:4" ht="18">
      <c r="C28" s="3"/>
      <c r="D28" s="3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C8" sqref="C8"/>
    </sheetView>
  </sheetViews>
  <sheetFormatPr defaultColWidth="12.796875" defaultRowHeight="15"/>
  <cols>
    <col min="1" max="1" width="18.09765625" style="0" customWidth="1"/>
    <col min="2" max="2" width="9" style="0" customWidth="1"/>
    <col min="3" max="3" width="9.3984375" style="0" customWidth="1"/>
    <col min="4" max="4" width="8.69921875" style="0" customWidth="1"/>
    <col min="6" max="6" width="12.69921875" style="0" bestFit="1" customWidth="1"/>
  </cols>
  <sheetData>
    <row r="1" ht="18">
      <c r="A1" t="s">
        <v>78</v>
      </c>
    </row>
    <row r="2" spans="2:6" ht="18">
      <c r="B2" s="4" t="s">
        <v>69</v>
      </c>
      <c r="C2" s="4" t="s">
        <v>70</v>
      </c>
      <c r="D2" s="4" t="s">
        <v>86</v>
      </c>
      <c r="F2" s="4" t="s">
        <v>87</v>
      </c>
    </row>
    <row r="3" spans="2:6" ht="18">
      <c r="B3" s="2">
        <f>'mayo-lewis'!C29</f>
        <v>0.08</v>
      </c>
      <c r="C3" s="2">
        <f>'mayo-lewis'!C30</f>
        <v>0.3</v>
      </c>
      <c r="D3" s="2">
        <f>B3*C3</f>
        <v>0.024</v>
      </c>
      <c r="F3">
        <f>SQRT(-LN(D3))</f>
        <v>1.9312434980173245</v>
      </c>
    </row>
    <row r="4" ht="18">
      <c r="F4">
        <f>-SQRT(-LN(D3))</f>
        <v>-1.9312434980173245</v>
      </c>
    </row>
    <row r="5" ht="18">
      <c r="A5" t="s">
        <v>88</v>
      </c>
    </row>
    <row r="6" spans="2:3" ht="18">
      <c r="B6" t="s">
        <v>71</v>
      </c>
      <c r="C6" t="s">
        <v>72</v>
      </c>
    </row>
    <row r="7" spans="2:3" ht="18">
      <c r="B7" s="3">
        <v>0.74</v>
      </c>
      <c r="C7" s="3">
        <v>0.4</v>
      </c>
    </row>
    <row r="9" ht="18">
      <c r="A9" t="s">
        <v>83</v>
      </c>
    </row>
    <row r="10" spans="2:3" ht="18">
      <c r="B10" t="s">
        <v>84</v>
      </c>
      <c r="C10" t="s">
        <v>85</v>
      </c>
    </row>
    <row r="11" spans="2:3" ht="18">
      <c r="B11" s="1">
        <f>B7*EXP(C7*F3)/C3</f>
        <v>5.340744756458163</v>
      </c>
      <c r="C11" s="1">
        <f>C7+F3</f>
        <v>2.3312434980173244</v>
      </c>
    </row>
    <row r="12" spans="2:3" ht="18">
      <c r="B12" s="1">
        <f>B7*EXP(C7*F4)/C3</f>
        <v>1.1392501836166167</v>
      </c>
      <c r="C12" s="1">
        <f>F4+C7</f>
        <v>-1.5312434980173246</v>
      </c>
    </row>
    <row r="14" ht="18">
      <c r="A14" t="s">
        <v>74</v>
      </c>
    </row>
    <row r="15" spans="2:3" ht="18">
      <c r="B15" t="s">
        <v>76</v>
      </c>
      <c r="C15" t="s">
        <v>77</v>
      </c>
    </row>
    <row r="16" spans="1:3" ht="18">
      <c r="A16" t="s">
        <v>75</v>
      </c>
      <c r="B16">
        <v>1</v>
      </c>
      <c r="C16">
        <v>-0.8</v>
      </c>
    </row>
    <row r="17" spans="1:3" ht="18">
      <c r="A17" t="s">
        <v>79</v>
      </c>
      <c r="B17">
        <v>0.026</v>
      </c>
      <c r="C17">
        <v>-0.22</v>
      </c>
    </row>
    <row r="18" spans="1:3" ht="18">
      <c r="A18" t="s">
        <v>80</v>
      </c>
      <c r="B18">
        <v>0.74</v>
      </c>
      <c r="C18">
        <v>0.4</v>
      </c>
    </row>
    <row r="19" spans="1:3" ht="18">
      <c r="A19" t="s">
        <v>81</v>
      </c>
      <c r="B19">
        <v>0.42</v>
      </c>
      <c r="C19">
        <v>0.6</v>
      </c>
    </row>
    <row r="20" spans="1:3" ht="18">
      <c r="A20" t="s">
        <v>82</v>
      </c>
      <c r="B20">
        <v>0.6</v>
      </c>
      <c r="C20">
        <v>1.2</v>
      </c>
    </row>
    <row r="21" spans="1:3" ht="18">
      <c r="A21" t="s">
        <v>89</v>
      </c>
      <c r="B21">
        <v>0.41</v>
      </c>
      <c r="C21">
        <v>-0.26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P28"/>
  <sheetViews>
    <sheetView workbookViewId="0" topLeftCell="A1">
      <selection activeCell="D3" sqref="D3:D12"/>
    </sheetView>
  </sheetViews>
  <sheetFormatPr defaultColWidth="12.796875" defaultRowHeight="15"/>
  <cols>
    <col min="1" max="1" width="7.59765625" style="0" customWidth="1"/>
    <col min="2" max="2" width="8.59765625" style="0" customWidth="1"/>
    <col min="3" max="4" width="8.3984375" style="0" customWidth="1"/>
    <col min="5" max="5" width="7.59765625" style="0" customWidth="1"/>
    <col min="6" max="6" width="9.09765625" style="0" customWidth="1"/>
    <col min="7" max="7" width="9" style="0" customWidth="1"/>
    <col min="8" max="8" width="8.19921875" style="0" customWidth="1"/>
    <col min="9" max="9" width="7.5" style="0" customWidth="1"/>
    <col min="10" max="10" width="7.09765625" style="0" customWidth="1"/>
    <col min="11" max="11" width="6.8984375" style="0" customWidth="1"/>
    <col min="12" max="13" width="7.19921875" style="0" customWidth="1"/>
    <col min="14" max="14" width="4.8984375" style="0" customWidth="1"/>
    <col min="15" max="15" width="4.69921875" style="0" customWidth="1"/>
    <col min="16" max="16" width="6.5" style="0" customWidth="1"/>
  </cols>
  <sheetData>
    <row r="3" spans="1:16" ht="18">
      <c r="A3" t="s">
        <v>102</v>
      </c>
      <c r="B3" t="s">
        <v>103</v>
      </c>
      <c r="C3" t="s">
        <v>104</v>
      </c>
      <c r="D3" s="2" t="s">
        <v>105</v>
      </c>
      <c r="H3" t="s">
        <v>102</v>
      </c>
      <c r="I3" t="s">
        <v>103</v>
      </c>
      <c r="J3" t="s">
        <v>104</v>
      </c>
      <c r="L3" t="s">
        <v>106</v>
      </c>
      <c r="M3" t="s">
        <v>107</v>
      </c>
      <c r="N3" t="s">
        <v>108</v>
      </c>
      <c r="O3" t="s">
        <v>109</v>
      </c>
      <c r="P3" t="s">
        <v>110</v>
      </c>
    </row>
    <row r="4" spans="1:16" ht="18">
      <c r="A4" s="1">
        <f>'mayo-lewis'!B5</f>
        <v>80</v>
      </c>
      <c r="B4" s="1">
        <f>'mayo-lewis'!C5</f>
        <v>25</v>
      </c>
      <c r="C4" s="1">
        <f>'mayo-lewis'!D5</f>
        <v>70</v>
      </c>
      <c r="D4" s="2">
        <v>1</v>
      </c>
      <c r="H4" s="5">
        <f>A5</f>
        <v>80</v>
      </c>
      <c r="I4" s="5">
        <f>B5</f>
        <v>25</v>
      </c>
      <c r="J4" s="5">
        <f>C5</f>
        <v>70</v>
      </c>
      <c r="L4">
        <f aca="true" t="shared" si="0" ref="L4:L12">1-D4*(1-M4)</f>
        <v>0.07600154672252513</v>
      </c>
      <c r="M4">
        <f aca="true" t="shared" si="1" ref="M4:M12">(LOG(P4/O4)-1/D4*LOG((1-D4*(N4/O4))/(1-D4*H4/P4)))/(LOG(H4/N4)+LOG((1-D4*N4/O4)/(1-D4*H4/P4)))</f>
        <v>0.07600154672252508</v>
      </c>
      <c r="N4">
        <f aca="true" t="shared" si="2" ref="N4:N12">H4*(100-I4)/100</f>
        <v>60</v>
      </c>
      <c r="O4">
        <f aca="true" t="shared" si="3" ref="O4:O12">(100-H4)*(100-J4)/100</f>
        <v>6</v>
      </c>
      <c r="P4">
        <f aca="true" t="shared" si="4" ref="P4:P12">100-H4</f>
        <v>20</v>
      </c>
    </row>
    <row r="5" spans="1:16" ht="18">
      <c r="A5" s="1">
        <f>'mayo-lewis'!B5</f>
        <v>80</v>
      </c>
      <c r="B5" s="1">
        <f>'mayo-lewis'!C5</f>
        <v>25</v>
      </c>
      <c r="C5" s="1">
        <f>'mayo-lewis'!D5</f>
        <v>70</v>
      </c>
      <c r="D5" s="2">
        <v>20</v>
      </c>
      <c r="H5" s="5">
        <f>A5</f>
        <v>80</v>
      </c>
      <c r="I5" s="5">
        <f>B5</f>
        <v>25</v>
      </c>
      <c r="J5" s="5">
        <f>C5</f>
        <v>70</v>
      </c>
      <c r="L5">
        <f t="shared" si="0"/>
        <v>0.11254879929865869</v>
      </c>
      <c r="M5">
        <f t="shared" si="1"/>
        <v>0.9556274399649329</v>
      </c>
      <c r="N5">
        <f t="shared" si="2"/>
        <v>60</v>
      </c>
      <c r="O5">
        <f t="shared" si="3"/>
        <v>6</v>
      </c>
      <c r="P5">
        <f t="shared" si="4"/>
        <v>20</v>
      </c>
    </row>
    <row r="6" spans="1:16" ht="18">
      <c r="A6" s="1">
        <f>'mayo-lewis'!B5</f>
        <v>80</v>
      </c>
      <c r="B6" s="1">
        <f>'mayo-lewis'!C5</f>
        <v>25</v>
      </c>
      <c r="C6" s="1">
        <f>'mayo-lewis'!D5</f>
        <v>70</v>
      </c>
      <c r="D6" s="2">
        <v>3</v>
      </c>
      <c r="H6" s="5">
        <f>A5</f>
        <v>80</v>
      </c>
      <c r="I6" s="5">
        <f>B5</f>
        <v>25</v>
      </c>
      <c r="J6" s="5">
        <f>C5</f>
        <v>70</v>
      </c>
      <c r="L6">
        <f t="shared" si="0"/>
        <v>0.10210354791610288</v>
      </c>
      <c r="M6">
        <f t="shared" si="1"/>
        <v>0.700701182638701</v>
      </c>
      <c r="N6">
        <f t="shared" si="2"/>
        <v>60</v>
      </c>
      <c r="O6">
        <f t="shared" si="3"/>
        <v>6</v>
      </c>
      <c r="P6">
        <f t="shared" si="4"/>
        <v>20</v>
      </c>
    </row>
    <row r="7" spans="1:16" ht="18">
      <c r="A7" s="1">
        <f>'mayo-lewis'!B5</f>
        <v>80</v>
      </c>
      <c r="B7" s="1">
        <f>'mayo-lewis'!C5</f>
        <v>25</v>
      </c>
      <c r="C7" s="1">
        <f>'mayo-lewis'!D5</f>
        <v>70</v>
      </c>
      <c r="D7" s="2">
        <v>4</v>
      </c>
      <c r="H7" s="5">
        <f>A5</f>
        <v>80</v>
      </c>
      <c r="I7" s="5">
        <f>B5</f>
        <v>25</v>
      </c>
      <c r="J7" s="5">
        <f>C5</f>
        <v>70</v>
      </c>
      <c r="L7">
        <f t="shared" si="0"/>
        <v>0.10521227628653795</v>
      </c>
      <c r="M7">
        <f t="shared" si="1"/>
        <v>0.7763030690716345</v>
      </c>
      <c r="N7">
        <f t="shared" si="2"/>
        <v>60</v>
      </c>
      <c r="O7">
        <f t="shared" si="3"/>
        <v>6</v>
      </c>
      <c r="P7">
        <f t="shared" si="4"/>
        <v>20</v>
      </c>
    </row>
    <row r="8" spans="1:16" ht="18">
      <c r="A8" s="1">
        <f>'mayo-lewis'!B5</f>
        <v>80</v>
      </c>
      <c r="B8" s="1">
        <f>'mayo-lewis'!C5</f>
        <v>25</v>
      </c>
      <c r="C8" s="1">
        <f>'mayo-lewis'!D5</f>
        <v>70</v>
      </c>
      <c r="D8" s="2">
        <v>5</v>
      </c>
      <c r="H8" s="5">
        <f>A5</f>
        <v>80</v>
      </c>
      <c r="I8" s="5">
        <f>B5</f>
        <v>25</v>
      </c>
      <c r="J8" s="5">
        <f>C5</f>
        <v>70</v>
      </c>
      <c r="L8">
        <f t="shared" si="0"/>
        <v>0.10706263178294839</v>
      </c>
      <c r="M8">
        <f t="shared" si="1"/>
        <v>0.8214125263565897</v>
      </c>
      <c r="N8">
        <f t="shared" si="2"/>
        <v>60</v>
      </c>
      <c r="O8">
        <f t="shared" si="3"/>
        <v>6</v>
      </c>
      <c r="P8">
        <f t="shared" si="4"/>
        <v>20</v>
      </c>
    </row>
    <row r="9" spans="1:16" ht="18">
      <c r="A9" s="1">
        <f>'mayo-lewis'!B5</f>
        <v>80</v>
      </c>
      <c r="B9" s="1">
        <f>'mayo-lewis'!C5</f>
        <v>25</v>
      </c>
      <c r="C9" s="1">
        <f>'mayo-lewis'!D5</f>
        <v>70</v>
      </c>
      <c r="D9" s="2">
        <v>1.1</v>
      </c>
      <c r="H9" s="5">
        <f>A5</f>
        <v>80</v>
      </c>
      <c r="I9" s="5">
        <f>B5</f>
        <v>25</v>
      </c>
      <c r="J9" s="5">
        <f>C5</f>
        <v>70</v>
      </c>
      <c r="L9">
        <f t="shared" si="0"/>
        <v>0.07970136028519814</v>
      </c>
      <c r="M9">
        <f t="shared" si="1"/>
        <v>0.16336487298654384</v>
      </c>
      <c r="N9">
        <f t="shared" si="2"/>
        <v>60</v>
      </c>
      <c r="O9">
        <f t="shared" si="3"/>
        <v>6</v>
      </c>
      <c r="P9">
        <f t="shared" si="4"/>
        <v>20</v>
      </c>
    </row>
    <row r="10" spans="1:16" ht="18">
      <c r="A10" s="1">
        <f>'mayo-lewis'!B5</f>
        <v>80</v>
      </c>
      <c r="B10" s="1">
        <f>'mayo-lewis'!C5</f>
        <v>25</v>
      </c>
      <c r="C10" s="1">
        <f>'mayo-lewis'!D5</f>
        <v>70</v>
      </c>
      <c r="D10" s="2">
        <v>7</v>
      </c>
      <c r="H10" s="5">
        <f>A5</f>
        <v>80</v>
      </c>
      <c r="I10" s="5">
        <f>B5</f>
        <v>25</v>
      </c>
      <c r="J10" s="5">
        <f>C5</f>
        <v>70</v>
      </c>
      <c r="L10">
        <f t="shared" si="0"/>
        <v>0.10916394521470318</v>
      </c>
      <c r="M10">
        <f t="shared" si="1"/>
        <v>0.8727377064592433</v>
      </c>
      <c r="N10">
        <f t="shared" si="2"/>
        <v>60</v>
      </c>
      <c r="O10">
        <f t="shared" si="3"/>
        <v>6</v>
      </c>
      <c r="P10">
        <f t="shared" si="4"/>
        <v>20</v>
      </c>
    </row>
    <row r="11" spans="1:16" ht="18">
      <c r="A11" s="1">
        <f>'mayo-lewis'!B5</f>
        <v>80</v>
      </c>
      <c r="B11" s="1">
        <f>'mayo-lewis'!C5</f>
        <v>25</v>
      </c>
      <c r="C11" s="1">
        <f>'mayo-lewis'!D5</f>
        <v>70</v>
      </c>
      <c r="D11" s="2">
        <v>8</v>
      </c>
      <c r="H11" s="5">
        <f>A5</f>
        <v>80</v>
      </c>
      <c r="I11" s="5">
        <f>B5</f>
        <v>25</v>
      </c>
      <c r="J11" s="5">
        <f>C5</f>
        <v>70</v>
      </c>
      <c r="L11">
        <f t="shared" si="0"/>
        <v>0.10981771901679505</v>
      </c>
      <c r="M11">
        <f t="shared" si="1"/>
        <v>0.8887272148770994</v>
      </c>
      <c r="N11">
        <f t="shared" si="2"/>
        <v>60</v>
      </c>
      <c r="O11">
        <f t="shared" si="3"/>
        <v>6</v>
      </c>
      <c r="P11">
        <f t="shared" si="4"/>
        <v>20</v>
      </c>
    </row>
    <row r="12" spans="1:16" ht="18">
      <c r="A12" s="1">
        <f>'mayo-lewis'!B5</f>
        <v>80</v>
      </c>
      <c r="B12" s="1">
        <f>'mayo-lewis'!C5</f>
        <v>25</v>
      </c>
      <c r="C12" s="1">
        <f>'mayo-lewis'!D5</f>
        <v>70</v>
      </c>
      <c r="D12" s="2">
        <v>9</v>
      </c>
      <c r="H12" s="5">
        <f>A5</f>
        <v>80</v>
      </c>
      <c r="I12" s="5">
        <f>B5</f>
        <v>25</v>
      </c>
      <c r="J12" s="5">
        <f>C5</f>
        <v>70</v>
      </c>
      <c r="L12">
        <f t="shared" si="0"/>
        <v>0.11032526854420677</v>
      </c>
      <c r="M12">
        <f t="shared" si="1"/>
        <v>0.9011472520604674</v>
      </c>
      <c r="N12">
        <f t="shared" si="2"/>
        <v>60</v>
      </c>
      <c r="O12">
        <f t="shared" si="3"/>
        <v>6</v>
      </c>
      <c r="P12">
        <f t="shared" si="4"/>
        <v>20</v>
      </c>
    </row>
    <row r="27" spans="3:4" ht="18">
      <c r="C27" s="3"/>
      <c r="D27" s="3"/>
    </row>
    <row r="28" spans="3:4" ht="18">
      <c r="C28" s="3"/>
      <c r="D28" s="3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N28"/>
  <sheetViews>
    <sheetView workbookViewId="0" topLeftCell="A1">
      <selection activeCell="D3" sqref="D3:D12"/>
    </sheetView>
  </sheetViews>
  <sheetFormatPr defaultColWidth="12.796875" defaultRowHeight="15"/>
  <cols>
    <col min="1" max="1" width="7.59765625" style="0" customWidth="1"/>
    <col min="2" max="2" width="8.59765625" style="0" customWidth="1"/>
    <col min="3" max="4" width="8.3984375" style="0" customWidth="1"/>
    <col min="5" max="5" width="7.59765625" style="0" customWidth="1"/>
    <col min="6" max="6" width="9.09765625" style="0" customWidth="1"/>
    <col min="7" max="7" width="9" style="0" customWidth="1"/>
    <col min="8" max="8" width="8.19921875" style="0" customWidth="1"/>
    <col min="9" max="9" width="7.5" style="0" customWidth="1"/>
    <col min="10" max="10" width="7.09765625" style="0" customWidth="1"/>
    <col min="11" max="11" width="6.8984375" style="0" customWidth="1"/>
    <col min="12" max="12" width="4.8984375" style="0" customWidth="1"/>
    <col min="13" max="13" width="4.69921875" style="0" customWidth="1"/>
    <col min="14" max="14" width="6.5" style="0" customWidth="1"/>
  </cols>
  <sheetData>
    <row r="3" spans="1:14" ht="18">
      <c r="A3" t="s">
        <v>111</v>
      </c>
      <c r="B3" t="s">
        <v>0</v>
      </c>
      <c r="C3" t="s">
        <v>1</v>
      </c>
      <c r="D3" s="2" t="s">
        <v>5</v>
      </c>
      <c r="F3" t="s">
        <v>2</v>
      </c>
      <c r="G3" t="s">
        <v>3</v>
      </c>
      <c r="H3" t="s">
        <v>4</v>
      </c>
      <c r="I3" t="s">
        <v>0</v>
      </c>
      <c r="J3" t="s">
        <v>1</v>
      </c>
      <c r="L3" t="s">
        <v>6</v>
      </c>
      <c r="M3" t="s">
        <v>7</v>
      </c>
      <c r="N3" t="s">
        <v>8</v>
      </c>
    </row>
    <row r="4" spans="1:14" ht="18">
      <c r="A4" s="1">
        <f>'mayo-lewis'!B6</f>
        <v>70</v>
      </c>
      <c r="B4" s="1">
        <f>'mayo-lewis'!C6</f>
        <v>30</v>
      </c>
      <c r="C4" s="1">
        <f>'mayo-lewis'!D6</f>
        <v>60</v>
      </c>
      <c r="D4" s="2">
        <v>1</v>
      </c>
      <c r="F4">
        <f aca="true" t="shared" si="0" ref="F4:F12">1-D4*(1-G4)</f>
        <v>0.06523955794727265</v>
      </c>
      <c r="G4">
        <f aca="true" t="shared" si="1" ref="G4:G12">(LOG(N4/M4)-1/D4*LOG((1-D4*(L4/M4))/(1-D4*H4/N4)))/(LOG(H4/L4)+LOG((1-D4*L4/M4)/(1-D4*H4/N4)))</f>
        <v>0.0652395579472727</v>
      </c>
      <c r="H4" s="5">
        <f>A4</f>
        <v>70</v>
      </c>
      <c r="I4" s="5">
        <f>B4</f>
        <v>30</v>
      </c>
      <c r="J4" s="5">
        <f>C4</f>
        <v>60</v>
      </c>
      <c r="L4">
        <f aca="true" t="shared" si="2" ref="L4:L12">H4*(100-I4)/100</f>
        <v>49</v>
      </c>
      <c r="M4">
        <f aca="true" t="shared" si="3" ref="M4:M12">(100-H4)*(100-J4)/100</f>
        <v>12</v>
      </c>
      <c r="N4">
        <f aca="true" t="shared" si="4" ref="N4:N12">100-H4</f>
        <v>30</v>
      </c>
    </row>
    <row r="5" spans="1:14" ht="18">
      <c r="A5" s="1">
        <f>'mayo-lewis'!B6</f>
        <v>70</v>
      </c>
      <c r="B5" s="1">
        <f>'mayo-lewis'!C6</f>
        <v>30</v>
      </c>
      <c r="C5" s="1">
        <f>'mayo-lewis'!D6</f>
        <v>60</v>
      </c>
      <c r="D5" s="2">
        <v>20</v>
      </c>
      <c r="F5">
        <f t="shared" si="0"/>
        <v>0.18350137311939818</v>
      </c>
      <c r="G5">
        <f t="shared" si="1"/>
        <v>0.9591750686559699</v>
      </c>
      <c r="H5" s="5">
        <f>A4</f>
        <v>70</v>
      </c>
      <c r="I5" s="5">
        <f>B4</f>
        <v>30</v>
      </c>
      <c r="J5" s="5">
        <f>C4</f>
        <v>60</v>
      </c>
      <c r="L5">
        <f t="shared" si="2"/>
        <v>49</v>
      </c>
      <c r="M5">
        <f t="shared" si="3"/>
        <v>12</v>
      </c>
      <c r="N5">
        <f t="shared" si="4"/>
        <v>30</v>
      </c>
    </row>
    <row r="6" spans="1:14" ht="18">
      <c r="A6" s="1">
        <f>'mayo-lewis'!B6</f>
        <v>70</v>
      </c>
      <c r="B6" s="1">
        <f>'mayo-lewis'!C6</f>
        <v>30</v>
      </c>
      <c r="C6" s="1">
        <f>'mayo-lewis'!D6</f>
        <v>60</v>
      </c>
      <c r="D6" s="2">
        <v>3</v>
      </c>
      <c r="F6">
        <f t="shared" si="0"/>
        <v>0.15193222435369658</v>
      </c>
      <c r="G6">
        <f t="shared" si="1"/>
        <v>0.7173107414512322</v>
      </c>
      <c r="H6" s="5">
        <f>A4</f>
        <v>70</v>
      </c>
      <c r="I6" s="5">
        <f>B4</f>
        <v>30</v>
      </c>
      <c r="J6" s="5">
        <f>C4</f>
        <v>60</v>
      </c>
      <c r="L6">
        <f t="shared" si="2"/>
        <v>49</v>
      </c>
      <c r="M6">
        <f t="shared" si="3"/>
        <v>12</v>
      </c>
      <c r="N6">
        <f t="shared" si="4"/>
        <v>30</v>
      </c>
    </row>
    <row r="7" spans="1:14" ht="18">
      <c r="A7" s="1">
        <f>'mayo-lewis'!B6</f>
        <v>70</v>
      </c>
      <c r="B7" s="1">
        <f>'mayo-lewis'!C6</f>
        <v>30</v>
      </c>
      <c r="C7" s="1">
        <f>'mayo-lewis'!D6</f>
        <v>60</v>
      </c>
      <c r="D7" s="2">
        <v>0.8</v>
      </c>
      <c r="F7">
        <f t="shared" si="0"/>
        <v>0.02673470288988966</v>
      </c>
      <c r="G7">
        <f t="shared" si="1"/>
        <v>-0.21658162138763803</v>
      </c>
      <c r="H7" s="5">
        <f>A4</f>
        <v>70</v>
      </c>
      <c r="I7" s="5">
        <f>B4</f>
        <v>30</v>
      </c>
      <c r="J7" s="5">
        <f>C4</f>
        <v>60</v>
      </c>
      <c r="L7">
        <f t="shared" si="2"/>
        <v>49</v>
      </c>
      <c r="M7">
        <f t="shared" si="3"/>
        <v>12</v>
      </c>
      <c r="N7">
        <f t="shared" si="4"/>
        <v>30</v>
      </c>
    </row>
    <row r="8" spans="1:14" ht="18">
      <c r="A8" s="1">
        <f>'mayo-lewis'!B6</f>
        <v>70</v>
      </c>
      <c r="B8" s="1">
        <f>'mayo-lewis'!C6</f>
        <v>30</v>
      </c>
      <c r="C8" s="1">
        <f>'mayo-lewis'!D6</f>
        <v>60</v>
      </c>
      <c r="D8" s="2">
        <v>5</v>
      </c>
      <c r="F8">
        <f t="shared" si="0"/>
        <v>0.16711913161670722</v>
      </c>
      <c r="G8">
        <f t="shared" si="1"/>
        <v>0.8334238263233414</v>
      </c>
      <c r="H8" s="5">
        <f>A4</f>
        <v>70</v>
      </c>
      <c r="I8" s="5">
        <f>B4</f>
        <v>30</v>
      </c>
      <c r="J8" s="5">
        <f>C4</f>
        <v>60</v>
      </c>
      <c r="L8">
        <f t="shared" si="2"/>
        <v>49</v>
      </c>
      <c r="M8">
        <f t="shared" si="3"/>
        <v>12</v>
      </c>
      <c r="N8">
        <f t="shared" si="4"/>
        <v>30</v>
      </c>
    </row>
    <row r="9" spans="1:14" ht="18">
      <c r="A9" s="1">
        <f>'mayo-lewis'!B6</f>
        <v>70</v>
      </c>
      <c r="B9" s="1">
        <f>'mayo-lewis'!C6</f>
        <v>30</v>
      </c>
      <c r="C9" s="1">
        <f>'mayo-lewis'!D6</f>
        <v>60</v>
      </c>
      <c r="D9" s="2">
        <v>25</v>
      </c>
      <c r="F9">
        <f t="shared" si="0"/>
        <v>0.18456842123788697</v>
      </c>
      <c r="G9">
        <f t="shared" si="1"/>
        <v>0.9673827368495155</v>
      </c>
      <c r="H9" s="5">
        <f>A4</f>
        <v>70</v>
      </c>
      <c r="I9" s="5">
        <f>B4</f>
        <v>30</v>
      </c>
      <c r="J9" s="5">
        <f>C4</f>
        <v>60</v>
      </c>
      <c r="L9">
        <f t="shared" si="2"/>
        <v>49</v>
      </c>
      <c r="M9">
        <f t="shared" si="3"/>
        <v>12</v>
      </c>
      <c r="N9">
        <f t="shared" si="4"/>
        <v>30</v>
      </c>
    </row>
    <row r="10" spans="1:14" ht="18">
      <c r="A10" s="1">
        <f>'mayo-lewis'!B6</f>
        <v>70</v>
      </c>
      <c r="B10" s="1">
        <f>'mayo-lewis'!C6</f>
        <v>30</v>
      </c>
      <c r="C10" s="1">
        <f>'mayo-lewis'!D6</f>
        <v>60</v>
      </c>
      <c r="D10" s="2">
        <v>7</v>
      </c>
      <c r="F10">
        <f t="shared" si="0"/>
        <v>0.17344474606328508</v>
      </c>
      <c r="G10">
        <f t="shared" si="1"/>
        <v>0.8819206780090407</v>
      </c>
      <c r="H10" s="5">
        <f>A4</f>
        <v>70</v>
      </c>
      <c r="I10" s="5">
        <f>B4</f>
        <v>30</v>
      </c>
      <c r="J10" s="5">
        <f>C4</f>
        <v>60</v>
      </c>
      <c r="L10">
        <f t="shared" si="2"/>
        <v>49</v>
      </c>
      <c r="M10">
        <f t="shared" si="3"/>
        <v>12</v>
      </c>
      <c r="N10">
        <f t="shared" si="4"/>
        <v>30</v>
      </c>
    </row>
    <row r="11" spans="1:14" ht="18">
      <c r="A11" s="1">
        <f>'mayo-lewis'!B6</f>
        <v>70</v>
      </c>
      <c r="B11" s="1">
        <f>'mayo-lewis'!C6</f>
        <v>30</v>
      </c>
      <c r="C11" s="1">
        <f>'mayo-lewis'!D6</f>
        <v>60</v>
      </c>
      <c r="D11" s="2">
        <v>8</v>
      </c>
      <c r="F11">
        <f t="shared" si="0"/>
        <v>0.17539982208985005</v>
      </c>
      <c r="G11">
        <f t="shared" si="1"/>
        <v>0.8969249777612313</v>
      </c>
      <c r="H11" s="5">
        <f>A4</f>
        <v>70</v>
      </c>
      <c r="I11" s="5">
        <f>B4</f>
        <v>30</v>
      </c>
      <c r="J11" s="5">
        <f>C4</f>
        <v>60</v>
      </c>
      <c r="L11">
        <f t="shared" si="2"/>
        <v>49</v>
      </c>
      <c r="M11">
        <f t="shared" si="3"/>
        <v>12</v>
      </c>
      <c r="N11">
        <f t="shared" si="4"/>
        <v>30</v>
      </c>
    </row>
    <row r="12" spans="1:14" ht="18">
      <c r="A12" s="1">
        <f>'mayo-lewis'!B6</f>
        <v>70</v>
      </c>
      <c r="B12" s="1">
        <f>'mayo-lewis'!C6</f>
        <v>30</v>
      </c>
      <c r="C12" s="1">
        <f>'mayo-lewis'!D6</f>
        <v>60</v>
      </c>
      <c r="D12" s="2">
        <v>9</v>
      </c>
      <c r="F12">
        <f t="shared" si="0"/>
        <v>0.17691341245447745</v>
      </c>
      <c r="G12">
        <f t="shared" si="1"/>
        <v>0.9085459347171642</v>
      </c>
      <c r="H12" s="5">
        <f>A4</f>
        <v>70</v>
      </c>
      <c r="I12" s="5">
        <f>B4</f>
        <v>30</v>
      </c>
      <c r="J12" s="5">
        <f>C4</f>
        <v>60</v>
      </c>
      <c r="L12">
        <f t="shared" si="2"/>
        <v>49</v>
      </c>
      <c r="M12">
        <f t="shared" si="3"/>
        <v>12</v>
      </c>
      <c r="N12">
        <f t="shared" si="4"/>
        <v>30</v>
      </c>
    </row>
    <row r="14" spans="8:11" ht="18">
      <c r="H14" s="5"/>
      <c r="I14" s="5"/>
      <c r="J14" s="5"/>
      <c r="K14" s="5"/>
    </row>
    <row r="15" spans="8:11" ht="18">
      <c r="H15" s="5"/>
      <c r="I15" s="5"/>
      <c r="J15" s="5"/>
      <c r="K15" s="5"/>
    </row>
    <row r="16" spans="8:11" ht="18">
      <c r="H16" s="5"/>
      <c r="I16" s="5"/>
      <c r="J16" s="5"/>
      <c r="K16" s="5"/>
    </row>
    <row r="17" spans="8:11" ht="18">
      <c r="H17" s="5"/>
      <c r="I17" s="5"/>
      <c r="J17" s="5"/>
      <c r="K17" s="5"/>
    </row>
    <row r="18" spans="8:11" ht="18">
      <c r="H18" s="5"/>
      <c r="I18" s="5"/>
      <c r="J18" s="5"/>
      <c r="K18" s="5"/>
    </row>
    <row r="19" spans="8:11" ht="18">
      <c r="H19" s="5"/>
      <c r="I19" s="5"/>
      <c r="J19" s="5"/>
      <c r="K19" s="5"/>
    </row>
    <row r="20" spans="8:11" ht="18">
      <c r="H20" s="5"/>
      <c r="I20" s="5"/>
      <c r="J20" s="5"/>
      <c r="K20" s="5"/>
    </row>
    <row r="21" spans="8:11" ht="18">
      <c r="H21" s="5"/>
      <c r="I21" s="5"/>
      <c r="J21" s="5"/>
      <c r="K21" s="5"/>
    </row>
    <row r="22" spans="8:11" ht="18">
      <c r="H22" s="5"/>
      <c r="I22" s="5"/>
      <c r="J22" s="5"/>
      <c r="K22" s="5"/>
    </row>
    <row r="27" spans="3:4" ht="18">
      <c r="C27" s="3"/>
      <c r="D27" s="3"/>
    </row>
    <row r="28" spans="3:4" ht="18">
      <c r="C28" s="3"/>
      <c r="D28" s="3"/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N28"/>
  <sheetViews>
    <sheetView workbookViewId="0" topLeftCell="A1">
      <selection activeCell="D3" sqref="D3:D12"/>
    </sheetView>
  </sheetViews>
  <sheetFormatPr defaultColWidth="12.796875" defaultRowHeight="15"/>
  <cols>
    <col min="1" max="1" width="7.59765625" style="0" customWidth="1"/>
    <col min="2" max="2" width="8.59765625" style="0" customWidth="1"/>
    <col min="3" max="4" width="8.3984375" style="0" customWidth="1"/>
    <col min="5" max="5" width="7.59765625" style="0" customWidth="1"/>
    <col min="6" max="6" width="9.09765625" style="0" customWidth="1"/>
    <col min="7" max="7" width="9" style="0" customWidth="1"/>
    <col min="8" max="8" width="8.19921875" style="0" customWidth="1"/>
    <col min="9" max="9" width="7.5" style="0" customWidth="1"/>
    <col min="10" max="10" width="7.09765625" style="0" customWidth="1"/>
    <col min="11" max="11" width="6.8984375" style="0" customWidth="1"/>
    <col min="12" max="12" width="4.8984375" style="0" customWidth="1"/>
    <col min="13" max="13" width="4.69921875" style="0" customWidth="1"/>
    <col min="14" max="14" width="6.5" style="0" customWidth="1"/>
  </cols>
  <sheetData>
    <row r="3" spans="1:14" ht="18">
      <c r="A3" t="s">
        <v>9</v>
      </c>
      <c r="B3" t="s">
        <v>10</v>
      </c>
      <c r="C3" t="s">
        <v>11</v>
      </c>
      <c r="D3" s="2" t="s">
        <v>14</v>
      </c>
      <c r="F3" t="s">
        <v>12</v>
      </c>
      <c r="G3" t="s">
        <v>13</v>
      </c>
      <c r="H3" t="s">
        <v>9</v>
      </c>
      <c r="I3" t="s">
        <v>10</v>
      </c>
      <c r="J3" t="s">
        <v>11</v>
      </c>
      <c r="L3" t="s">
        <v>15</v>
      </c>
      <c r="M3" t="s">
        <v>16</v>
      </c>
      <c r="N3" t="s">
        <v>17</v>
      </c>
    </row>
    <row r="4" spans="1:14" ht="18">
      <c r="A4" s="1">
        <f>'mayo-lewis'!B7</f>
        <v>60</v>
      </c>
      <c r="B4" s="1">
        <f>'mayo-lewis'!C7</f>
        <v>33</v>
      </c>
      <c r="C4" s="1">
        <f>'mayo-lewis'!D7</f>
        <v>50</v>
      </c>
      <c r="D4" s="2">
        <v>1</v>
      </c>
      <c r="F4">
        <f>1-1*(1-G4)</f>
        <v>-0.009016451215180465</v>
      </c>
      <c r="G4">
        <f aca="true" t="shared" si="0" ref="G4:G12">(LOG(N4/M4)-1/D4*LOG((1-D4*(L4/M4))/(1-D4*H4/N4)))/(LOG(H4/L4)+LOG((1-D4*L4/M4)/(1-D4*H4/N4)))</f>
        <v>-0.009016451215180514</v>
      </c>
      <c r="H4" s="5">
        <f>A4</f>
        <v>60</v>
      </c>
      <c r="I4" s="5">
        <f>B4</f>
        <v>33</v>
      </c>
      <c r="J4" s="5">
        <f>C4</f>
        <v>50</v>
      </c>
      <c r="L4">
        <f aca="true" t="shared" si="1" ref="L4:L12">H4*(100-I4)/100</f>
        <v>40.2</v>
      </c>
      <c r="M4">
        <f aca="true" t="shared" si="2" ref="M4:M12">(100-H4)*(100-J4)/100</f>
        <v>20</v>
      </c>
      <c r="N4">
        <f aca="true" t="shared" si="3" ref="N4:N12">100-H4</f>
        <v>40</v>
      </c>
    </row>
    <row r="5" spans="1:14" ht="18">
      <c r="A5" s="1">
        <f>'mayo-lewis'!B7</f>
        <v>60</v>
      </c>
      <c r="B5" s="1">
        <f>'mayo-lewis'!C7</f>
        <v>33</v>
      </c>
      <c r="C5" s="1">
        <f>'mayo-lewis'!D7</f>
        <v>50</v>
      </c>
      <c r="D5" s="2">
        <v>20</v>
      </c>
      <c r="F5">
        <f>1-20*(1-G5)</f>
        <v>0.3223605826581557</v>
      </c>
      <c r="G5">
        <f t="shared" si="0"/>
        <v>0.9661180291329078</v>
      </c>
      <c r="H5" s="5">
        <f>A4</f>
        <v>60</v>
      </c>
      <c r="I5" s="5">
        <f>B4</f>
        <v>33</v>
      </c>
      <c r="J5" s="5">
        <f>C4</f>
        <v>50</v>
      </c>
      <c r="L5">
        <f t="shared" si="1"/>
        <v>40.2</v>
      </c>
      <c r="M5">
        <f t="shared" si="2"/>
        <v>20</v>
      </c>
      <c r="N5">
        <f t="shared" si="3"/>
        <v>40</v>
      </c>
    </row>
    <row r="6" spans="1:14" ht="18">
      <c r="A6" s="1">
        <f>'mayo-lewis'!B7</f>
        <v>60</v>
      </c>
      <c r="B6" s="1">
        <f>'mayo-lewis'!C7</f>
        <v>33</v>
      </c>
      <c r="C6" s="1">
        <f>'mayo-lewis'!D7</f>
        <v>50</v>
      </c>
      <c r="D6" s="2">
        <v>3</v>
      </c>
      <c r="F6">
        <f>1-3*(1-G6)</f>
        <v>0.24964844481843884</v>
      </c>
      <c r="G6">
        <f t="shared" si="0"/>
        <v>0.7498828149394796</v>
      </c>
      <c r="H6" s="5">
        <f>A4</f>
        <v>60</v>
      </c>
      <c r="I6" s="5">
        <f>B4</f>
        <v>33</v>
      </c>
      <c r="J6" s="5">
        <f>C4</f>
        <v>50</v>
      </c>
      <c r="L6">
        <f t="shared" si="1"/>
        <v>40.2</v>
      </c>
      <c r="M6">
        <f t="shared" si="2"/>
        <v>20</v>
      </c>
      <c r="N6">
        <f t="shared" si="3"/>
        <v>40</v>
      </c>
    </row>
    <row r="7" spans="1:14" ht="18">
      <c r="A7" s="1">
        <f>'mayo-lewis'!B7</f>
        <v>60</v>
      </c>
      <c r="B7" s="1">
        <f>'mayo-lewis'!C7</f>
        <v>33</v>
      </c>
      <c r="C7" s="1">
        <f>'mayo-lewis'!D7</f>
        <v>50</v>
      </c>
      <c r="D7" s="2">
        <v>30</v>
      </c>
      <c r="F7">
        <f>1-30*(1-G7)</f>
        <v>0.3261936237563525</v>
      </c>
      <c r="G7">
        <f t="shared" si="0"/>
        <v>0.9775397874585451</v>
      </c>
      <c r="H7" s="5">
        <f>A4</f>
        <v>60</v>
      </c>
      <c r="I7" s="5">
        <f>B4</f>
        <v>33</v>
      </c>
      <c r="J7" s="5">
        <f>C4</f>
        <v>50</v>
      </c>
      <c r="L7">
        <f t="shared" si="1"/>
        <v>40.2</v>
      </c>
      <c r="M7">
        <f t="shared" si="2"/>
        <v>20</v>
      </c>
      <c r="N7">
        <f t="shared" si="3"/>
        <v>40</v>
      </c>
    </row>
    <row r="8" spans="1:14" ht="18">
      <c r="A8" s="1">
        <f>'mayo-lewis'!B7</f>
        <v>60</v>
      </c>
      <c r="B8" s="1">
        <f>'mayo-lewis'!C7</f>
        <v>33</v>
      </c>
      <c r="C8" s="1">
        <f>'mayo-lewis'!D7</f>
        <v>50</v>
      </c>
      <c r="D8" s="2">
        <v>5</v>
      </c>
      <c r="F8">
        <f>1-5*(1-G8)</f>
        <v>0.28575507251121757</v>
      </c>
      <c r="G8">
        <f t="shared" si="0"/>
        <v>0.8571510145022435</v>
      </c>
      <c r="H8" s="5">
        <f>A4</f>
        <v>60</v>
      </c>
      <c r="I8" s="5">
        <f>B4</f>
        <v>33</v>
      </c>
      <c r="J8" s="5">
        <f>C4</f>
        <v>50</v>
      </c>
      <c r="L8">
        <f t="shared" si="1"/>
        <v>40.2</v>
      </c>
      <c r="M8">
        <f t="shared" si="2"/>
        <v>20</v>
      </c>
      <c r="N8">
        <f t="shared" si="3"/>
        <v>40</v>
      </c>
    </row>
    <row r="9" spans="1:14" ht="18">
      <c r="A9" s="1">
        <f>'mayo-lewis'!B7</f>
        <v>60</v>
      </c>
      <c r="B9" s="1">
        <f>'mayo-lewis'!C7</f>
        <v>33</v>
      </c>
      <c r="C9" s="1">
        <f>'mayo-lewis'!D7</f>
        <v>50</v>
      </c>
      <c r="D9" s="2">
        <v>25</v>
      </c>
      <c r="F9">
        <f>1-25*(1-G9)</f>
        <v>0.3246657085148227</v>
      </c>
      <c r="G9">
        <f t="shared" si="0"/>
        <v>0.9729866283405929</v>
      </c>
      <c r="H9" s="5">
        <f>A4</f>
        <v>60</v>
      </c>
      <c r="I9" s="5">
        <f>B4</f>
        <v>33</v>
      </c>
      <c r="J9" s="5">
        <f>C4</f>
        <v>50</v>
      </c>
      <c r="L9">
        <f t="shared" si="1"/>
        <v>40.2</v>
      </c>
      <c r="M9">
        <f t="shared" si="2"/>
        <v>20</v>
      </c>
      <c r="N9">
        <f t="shared" si="3"/>
        <v>40</v>
      </c>
    </row>
    <row r="10" spans="1:14" ht="18">
      <c r="A10" s="1">
        <f>'mayo-lewis'!B7</f>
        <v>60</v>
      </c>
      <c r="B10" s="1">
        <f>'mayo-lewis'!C7</f>
        <v>33</v>
      </c>
      <c r="C10" s="1">
        <f>'mayo-lewis'!D7</f>
        <v>50</v>
      </c>
      <c r="D10" s="2">
        <v>7</v>
      </c>
      <c r="F10">
        <f>1-7*(1-G10)</f>
        <v>0.3001656310830708</v>
      </c>
      <c r="G10">
        <f t="shared" si="0"/>
        <v>0.9000236615832958</v>
      </c>
      <c r="H10" s="5">
        <f>A4</f>
        <v>60</v>
      </c>
      <c r="I10" s="5">
        <f>B4</f>
        <v>33</v>
      </c>
      <c r="J10" s="5">
        <f>C4</f>
        <v>50</v>
      </c>
      <c r="L10">
        <f t="shared" si="1"/>
        <v>40.2</v>
      </c>
      <c r="M10">
        <f t="shared" si="2"/>
        <v>20</v>
      </c>
      <c r="N10">
        <f t="shared" si="3"/>
        <v>40</v>
      </c>
    </row>
    <row r="11" spans="1:14" ht="18">
      <c r="A11" s="1">
        <f>'mayo-lewis'!B7</f>
        <v>60</v>
      </c>
      <c r="B11" s="1">
        <f>'mayo-lewis'!C7</f>
        <v>33</v>
      </c>
      <c r="C11" s="1">
        <f>'mayo-lewis'!D7</f>
        <v>50</v>
      </c>
      <c r="D11" s="2">
        <v>8</v>
      </c>
      <c r="F11">
        <f>1-8*(1-G11)</f>
        <v>0.3045481606273128</v>
      </c>
      <c r="G11">
        <f t="shared" si="0"/>
        <v>0.9130685200784141</v>
      </c>
      <c r="H11" s="5">
        <f>A4</f>
        <v>60</v>
      </c>
      <c r="I11" s="5">
        <f>B4</f>
        <v>33</v>
      </c>
      <c r="J11" s="5">
        <f>C4</f>
        <v>50</v>
      </c>
      <c r="L11">
        <f t="shared" si="1"/>
        <v>40.2</v>
      </c>
      <c r="M11">
        <f t="shared" si="2"/>
        <v>20</v>
      </c>
      <c r="N11">
        <f t="shared" si="3"/>
        <v>40</v>
      </c>
    </row>
    <row r="12" spans="1:14" ht="18">
      <c r="A12" s="1">
        <f>'mayo-lewis'!B7</f>
        <v>60</v>
      </c>
      <c r="B12" s="1">
        <f>'mayo-lewis'!C7</f>
        <v>33</v>
      </c>
      <c r="C12" s="1">
        <f>'mayo-lewis'!D7</f>
        <v>50</v>
      </c>
      <c r="D12" s="2">
        <v>9</v>
      </c>
      <c r="F12">
        <f>1-9*(1-G12)</f>
        <v>0.3079183331089872</v>
      </c>
      <c r="G12">
        <f t="shared" si="0"/>
        <v>0.9231020370121097</v>
      </c>
      <c r="H12" s="5">
        <f>A4</f>
        <v>60</v>
      </c>
      <c r="I12" s="5">
        <f>B4</f>
        <v>33</v>
      </c>
      <c r="J12" s="5">
        <f>C4</f>
        <v>50</v>
      </c>
      <c r="L12">
        <f t="shared" si="1"/>
        <v>40.2</v>
      </c>
      <c r="M12">
        <f t="shared" si="2"/>
        <v>20</v>
      </c>
      <c r="N12">
        <f t="shared" si="3"/>
        <v>40</v>
      </c>
    </row>
    <row r="14" spans="8:11" ht="18">
      <c r="H14" s="5"/>
      <c r="I14" s="5"/>
      <c r="J14" s="5"/>
      <c r="K14" s="5"/>
    </row>
    <row r="15" spans="8:11" ht="18">
      <c r="H15" s="5"/>
      <c r="I15" s="5"/>
      <c r="J15" s="5"/>
      <c r="K15" s="5"/>
    </row>
    <row r="16" spans="8:11" ht="18">
      <c r="H16" s="5"/>
      <c r="I16" s="5"/>
      <c r="J16" s="5"/>
      <c r="K16" s="5"/>
    </row>
    <row r="17" spans="8:11" ht="18">
      <c r="H17" s="5"/>
      <c r="I17" s="5"/>
      <c r="J17" s="5"/>
      <c r="K17" s="5"/>
    </row>
    <row r="18" spans="8:11" ht="18">
      <c r="H18" s="5"/>
      <c r="I18" s="5"/>
      <c r="J18" s="5"/>
      <c r="K18" s="5"/>
    </row>
    <row r="19" spans="8:11" ht="18">
      <c r="H19" s="5"/>
      <c r="I19" s="5"/>
      <c r="J19" s="5"/>
      <c r="K19" s="5"/>
    </row>
    <row r="20" spans="8:11" ht="18">
      <c r="H20" s="5"/>
      <c r="I20" s="5"/>
      <c r="J20" s="5"/>
      <c r="K20" s="5"/>
    </row>
    <row r="21" spans="8:11" ht="18">
      <c r="H21" s="5"/>
      <c r="I21" s="5"/>
      <c r="J21" s="5"/>
      <c r="K21" s="5"/>
    </row>
    <row r="22" spans="8:11" ht="18">
      <c r="H22" s="5"/>
      <c r="I22" s="5"/>
      <c r="J22" s="5"/>
      <c r="K22" s="5"/>
    </row>
    <row r="27" spans="3:4" ht="18">
      <c r="C27" s="3"/>
      <c r="D27" s="3"/>
    </row>
    <row r="28" spans="3:4" ht="18">
      <c r="C28" s="3"/>
      <c r="D28" s="3"/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N28"/>
  <sheetViews>
    <sheetView workbookViewId="0" topLeftCell="A1">
      <selection activeCell="D3" sqref="D3:D12"/>
    </sheetView>
  </sheetViews>
  <sheetFormatPr defaultColWidth="12.796875" defaultRowHeight="15"/>
  <cols>
    <col min="1" max="1" width="7.59765625" style="0" customWidth="1"/>
    <col min="2" max="2" width="8.59765625" style="0" customWidth="1"/>
    <col min="3" max="4" width="8.3984375" style="0" customWidth="1"/>
    <col min="5" max="5" width="7.59765625" style="0" customWidth="1"/>
    <col min="6" max="6" width="9.09765625" style="0" customWidth="1"/>
    <col min="7" max="7" width="9" style="0" customWidth="1"/>
    <col min="8" max="8" width="8.19921875" style="0" customWidth="1"/>
    <col min="9" max="9" width="7.5" style="0" customWidth="1"/>
    <col min="10" max="10" width="7.09765625" style="0" customWidth="1"/>
    <col min="11" max="11" width="6.8984375" style="0" customWidth="1"/>
    <col min="12" max="12" width="4.8984375" style="0" customWidth="1"/>
    <col min="13" max="13" width="4.69921875" style="0" customWidth="1"/>
    <col min="14" max="14" width="6.5" style="0" customWidth="1"/>
  </cols>
  <sheetData>
    <row r="3" spans="1:14" ht="18">
      <c r="A3" t="s">
        <v>22</v>
      </c>
      <c r="B3" t="s">
        <v>23</v>
      </c>
      <c r="C3" t="s">
        <v>24</v>
      </c>
      <c r="D3" s="2" t="s">
        <v>27</v>
      </c>
      <c r="F3" t="s">
        <v>25</v>
      </c>
      <c r="G3" t="s">
        <v>26</v>
      </c>
      <c r="H3" t="s">
        <v>22</v>
      </c>
      <c r="I3" t="s">
        <v>23</v>
      </c>
      <c r="J3" t="s">
        <v>24</v>
      </c>
      <c r="L3" t="s">
        <v>28</v>
      </c>
      <c r="M3" t="s">
        <v>29</v>
      </c>
      <c r="N3" t="s">
        <v>30</v>
      </c>
    </row>
    <row r="4" spans="1:14" ht="18">
      <c r="A4" s="1">
        <f>'mayo-lewis'!B8</f>
        <v>50</v>
      </c>
      <c r="B4" s="1">
        <f>'mayo-lewis'!C8</f>
        <v>38</v>
      </c>
      <c r="C4" s="1">
        <f>'mayo-lewis'!D8</f>
        <v>39</v>
      </c>
      <c r="D4" s="2">
        <v>1.1</v>
      </c>
      <c r="F4">
        <f aca="true" t="shared" si="0" ref="F4:F12">1-D4*(1-G4)</f>
        <v>0.4870102984130983</v>
      </c>
      <c r="G4">
        <f aca="true" t="shared" si="1" ref="G4:G12">(LOG(N4/M4)-1/D4*LOG((1-D4*(L4/M4))/(1-D4*H4/N4)))/(LOG(H4/L4)+LOG((1-D4*L4/M4)/(1-D4*H4/N4)))</f>
        <v>0.5336457258300894</v>
      </c>
      <c r="H4" s="5">
        <f>A4</f>
        <v>50</v>
      </c>
      <c r="I4" s="5">
        <f>B4</f>
        <v>38</v>
      </c>
      <c r="J4" s="5">
        <f>C4</f>
        <v>39</v>
      </c>
      <c r="L4">
        <f aca="true" t="shared" si="2" ref="L4:L12">H4*(100-I4)/100</f>
        <v>31</v>
      </c>
      <c r="M4">
        <f aca="true" t="shared" si="3" ref="M4:M12">(100-H4)*(100-J4)/100</f>
        <v>30.5</v>
      </c>
      <c r="N4">
        <f aca="true" t="shared" si="4" ref="N4:N12">100-H4</f>
        <v>50</v>
      </c>
    </row>
    <row r="5" spans="1:14" ht="18">
      <c r="A5" s="1">
        <f>'mayo-lewis'!B8</f>
        <v>50</v>
      </c>
      <c r="B5" s="1">
        <f>'mayo-lewis'!C8</f>
        <v>38</v>
      </c>
      <c r="C5" s="1">
        <f>'mayo-lewis'!D8</f>
        <v>39</v>
      </c>
      <c r="D5" s="2">
        <v>0.5</v>
      </c>
      <c r="F5">
        <f t="shared" si="0"/>
        <v>1.0713407361210137</v>
      </c>
      <c r="G5">
        <f t="shared" si="1"/>
        <v>1.142681472242027</v>
      </c>
      <c r="H5" s="5">
        <f>A4</f>
        <v>50</v>
      </c>
      <c r="I5" s="5">
        <f>B4</f>
        <v>38</v>
      </c>
      <c r="J5" s="5">
        <f>C4</f>
        <v>39</v>
      </c>
      <c r="L5">
        <f t="shared" si="2"/>
        <v>31</v>
      </c>
      <c r="M5">
        <f t="shared" si="3"/>
        <v>30.5</v>
      </c>
      <c r="N5">
        <f t="shared" si="4"/>
        <v>50</v>
      </c>
    </row>
    <row r="6" spans="1:14" ht="18">
      <c r="A6" s="1">
        <f>'mayo-lewis'!B8</f>
        <v>50</v>
      </c>
      <c r="B6" s="1">
        <f>'mayo-lewis'!C8</f>
        <v>38</v>
      </c>
      <c r="C6" s="1">
        <f>'mayo-lewis'!D8</f>
        <v>39</v>
      </c>
      <c r="D6" s="2">
        <v>3</v>
      </c>
      <c r="F6">
        <f t="shared" si="0"/>
        <v>0.9036701913472548</v>
      </c>
      <c r="G6">
        <f t="shared" si="1"/>
        <v>0.9678900637824183</v>
      </c>
      <c r="H6" s="5">
        <f>A4</f>
        <v>50</v>
      </c>
      <c r="I6" s="5">
        <f>B4</f>
        <v>38</v>
      </c>
      <c r="J6" s="5">
        <f>C4</f>
        <v>39</v>
      </c>
      <c r="L6">
        <f t="shared" si="2"/>
        <v>31</v>
      </c>
      <c r="M6">
        <f t="shared" si="3"/>
        <v>30.5</v>
      </c>
      <c r="N6">
        <f t="shared" si="4"/>
        <v>50</v>
      </c>
    </row>
    <row r="7" spans="1:14" ht="18">
      <c r="A7" s="1">
        <f>'mayo-lewis'!B8</f>
        <v>50</v>
      </c>
      <c r="B7" s="1">
        <f>'mayo-lewis'!C8</f>
        <v>38</v>
      </c>
      <c r="C7" s="1">
        <f>'mayo-lewis'!D8</f>
        <v>39</v>
      </c>
      <c r="D7" s="2">
        <v>1.4</v>
      </c>
      <c r="F7">
        <f t="shared" si="0"/>
        <v>0.7918155124052795</v>
      </c>
      <c r="G7">
        <f t="shared" si="1"/>
        <v>0.8512967945751996</v>
      </c>
      <c r="H7" s="5">
        <f>A4</f>
        <v>50</v>
      </c>
      <c r="I7" s="5">
        <f>B4</f>
        <v>38</v>
      </c>
      <c r="J7" s="5">
        <f>C4</f>
        <v>39</v>
      </c>
      <c r="L7">
        <f t="shared" si="2"/>
        <v>31</v>
      </c>
      <c r="M7">
        <f t="shared" si="3"/>
        <v>30.5</v>
      </c>
      <c r="N7">
        <f t="shared" si="4"/>
        <v>50</v>
      </c>
    </row>
    <row r="8" spans="1:14" ht="18">
      <c r="A8" s="1">
        <f>'mayo-lewis'!B8</f>
        <v>50</v>
      </c>
      <c r="B8" s="1">
        <f>'mayo-lewis'!C8</f>
        <v>38</v>
      </c>
      <c r="C8" s="1">
        <f>'mayo-lewis'!D8</f>
        <v>39</v>
      </c>
      <c r="D8" s="2">
        <v>5</v>
      </c>
      <c r="F8">
        <f t="shared" si="0"/>
        <v>0.9189167916407656</v>
      </c>
      <c r="G8">
        <f t="shared" si="1"/>
        <v>0.9837833583281531</v>
      </c>
      <c r="H8" s="5">
        <f>A4</f>
        <v>50</v>
      </c>
      <c r="I8" s="5">
        <f>B4</f>
        <v>38</v>
      </c>
      <c r="J8" s="5">
        <f>C4</f>
        <v>39</v>
      </c>
      <c r="L8">
        <f t="shared" si="2"/>
        <v>31</v>
      </c>
      <c r="M8">
        <f t="shared" si="3"/>
        <v>30.5</v>
      </c>
      <c r="N8">
        <f t="shared" si="4"/>
        <v>50</v>
      </c>
    </row>
    <row r="9" spans="1:14" ht="18">
      <c r="A9" s="1">
        <f>'mayo-lewis'!B8</f>
        <v>50</v>
      </c>
      <c r="B9" s="1">
        <f>'mayo-lewis'!C8</f>
        <v>38</v>
      </c>
      <c r="C9" s="1">
        <f>'mayo-lewis'!D8</f>
        <v>39</v>
      </c>
      <c r="D9" s="2">
        <v>1.3</v>
      </c>
      <c r="F9">
        <f t="shared" si="0"/>
        <v>0.749925345906005</v>
      </c>
      <c r="G9">
        <f t="shared" si="1"/>
        <v>0.8076348814661577</v>
      </c>
      <c r="H9" s="5">
        <f>A4</f>
        <v>50</v>
      </c>
      <c r="I9" s="5">
        <f>B4</f>
        <v>38</v>
      </c>
      <c r="J9" s="5">
        <f>C4</f>
        <v>39</v>
      </c>
      <c r="L9">
        <f t="shared" si="2"/>
        <v>31</v>
      </c>
      <c r="M9">
        <f t="shared" si="3"/>
        <v>30.5</v>
      </c>
      <c r="N9">
        <f t="shared" si="4"/>
        <v>50</v>
      </c>
    </row>
    <row r="10" spans="1:14" ht="18">
      <c r="A10" s="1">
        <f>'mayo-lewis'!B8</f>
        <v>50</v>
      </c>
      <c r="B10" s="1">
        <f>'mayo-lewis'!C8</f>
        <v>38</v>
      </c>
      <c r="C10" s="1">
        <f>'mayo-lewis'!D8</f>
        <v>39</v>
      </c>
      <c r="D10" s="2">
        <v>7</v>
      </c>
      <c r="F10">
        <f t="shared" si="0"/>
        <v>0.9240674142403165</v>
      </c>
      <c r="G10">
        <f t="shared" si="1"/>
        <v>0.9891524877486166</v>
      </c>
      <c r="H10" s="5">
        <f>A4</f>
        <v>50</v>
      </c>
      <c r="I10" s="5">
        <f>B4</f>
        <v>38</v>
      </c>
      <c r="J10" s="5">
        <f>C4</f>
        <v>39</v>
      </c>
      <c r="L10">
        <f t="shared" si="2"/>
        <v>31</v>
      </c>
      <c r="M10">
        <f t="shared" si="3"/>
        <v>30.5</v>
      </c>
      <c r="N10">
        <f t="shared" si="4"/>
        <v>50</v>
      </c>
    </row>
    <row r="11" spans="1:14" ht="18">
      <c r="A11" s="1">
        <f>'mayo-lewis'!B8</f>
        <v>50</v>
      </c>
      <c r="B11" s="1">
        <f>'mayo-lewis'!C8</f>
        <v>38</v>
      </c>
      <c r="C11" s="1">
        <f>'mayo-lewis'!D8</f>
        <v>39</v>
      </c>
      <c r="D11" s="2">
        <v>8</v>
      </c>
      <c r="F11">
        <f t="shared" si="0"/>
        <v>0.925545396362371</v>
      </c>
      <c r="G11">
        <f t="shared" si="1"/>
        <v>0.9906931745452964</v>
      </c>
      <c r="H11" s="5">
        <f>A4</f>
        <v>50</v>
      </c>
      <c r="I11" s="5">
        <f>B4</f>
        <v>38</v>
      </c>
      <c r="J11" s="5">
        <f>C4</f>
        <v>39</v>
      </c>
      <c r="L11">
        <f t="shared" si="2"/>
        <v>31</v>
      </c>
      <c r="M11">
        <f t="shared" si="3"/>
        <v>30.5</v>
      </c>
      <c r="N11">
        <f t="shared" si="4"/>
        <v>50</v>
      </c>
    </row>
    <row r="12" spans="1:14" ht="18">
      <c r="A12" s="1">
        <f>'mayo-lewis'!B8</f>
        <v>50</v>
      </c>
      <c r="B12" s="1">
        <f>'mayo-lewis'!C8</f>
        <v>38</v>
      </c>
      <c r="C12" s="1">
        <f>'mayo-lewis'!D8</f>
        <v>39</v>
      </c>
      <c r="D12" s="2">
        <v>9</v>
      </c>
      <c r="F12">
        <f t="shared" si="0"/>
        <v>0.9266557520557988</v>
      </c>
      <c r="G12">
        <f t="shared" si="1"/>
        <v>0.991850639117311</v>
      </c>
      <c r="H12" s="5">
        <f>A4</f>
        <v>50</v>
      </c>
      <c r="I12" s="5">
        <f>B4</f>
        <v>38</v>
      </c>
      <c r="J12" s="5">
        <f>C4</f>
        <v>39</v>
      </c>
      <c r="L12">
        <f t="shared" si="2"/>
        <v>31</v>
      </c>
      <c r="M12">
        <f t="shared" si="3"/>
        <v>30.5</v>
      </c>
      <c r="N12">
        <f t="shared" si="4"/>
        <v>50</v>
      </c>
    </row>
    <row r="14" spans="8:11" ht="18">
      <c r="H14" s="5"/>
      <c r="I14" s="5"/>
      <c r="J14" s="5"/>
      <c r="K14" s="5"/>
    </row>
    <row r="15" spans="8:11" ht="18">
      <c r="H15" s="5"/>
      <c r="I15" s="5"/>
      <c r="J15" s="5"/>
      <c r="K15" s="5"/>
    </row>
    <row r="16" spans="8:11" ht="18">
      <c r="H16" s="5"/>
      <c r="I16" s="5"/>
      <c r="J16" s="5"/>
      <c r="K16" s="5"/>
    </row>
    <row r="17" spans="8:11" ht="18">
      <c r="H17" s="5"/>
      <c r="I17" s="5"/>
      <c r="J17" s="5"/>
      <c r="K17" s="5"/>
    </row>
    <row r="18" spans="8:11" ht="18">
      <c r="H18" s="5"/>
      <c r="I18" s="5"/>
      <c r="J18" s="5"/>
      <c r="K18" s="5"/>
    </row>
    <row r="19" spans="8:11" ht="18">
      <c r="H19" s="5"/>
      <c r="I19" s="5"/>
      <c r="J19" s="5"/>
      <c r="K19" s="5"/>
    </row>
    <row r="20" spans="8:11" ht="18">
      <c r="H20" s="5"/>
      <c r="I20" s="5"/>
      <c r="J20" s="5"/>
      <c r="K20" s="5"/>
    </row>
    <row r="21" spans="8:11" ht="18">
      <c r="H21" s="5"/>
      <c r="I21" s="5"/>
      <c r="J21" s="5"/>
      <c r="K21" s="5"/>
    </row>
    <row r="22" spans="8:11" ht="18">
      <c r="H22" s="5"/>
      <c r="I22" s="5"/>
      <c r="J22" s="5"/>
      <c r="K22" s="5"/>
    </row>
    <row r="27" spans="3:4" ht="18">
      <c r="C27" s="3"/>
      <c r="D27" s="3"/>
    </row>
    <row r="28" spans="3:4" ht="18">
      <c r="C28" s="3"/>
      <c r="D28" s="3"/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N28"/>
  <sheetViews>
    <sheetView workbookViewId="0" topLeftCell="A1">
      <selection activeCell="D7" sqref="D7"/>
    </sheetView>
  </sheetViews>
  <sheetFormatPr defaultColWidth="12.796875" defaultRowHeight="15"/>
  <cols>
    <col min="1" max="1" width="7.59765625" style="0" customWidth="1"/>
    <col min="2" max="2" width="8.59765625" style="0" customWidth="1"/>
    <col min="3" max="4" width="8.3984375" style="0" customWidth="1"/>
    <col min="5" max="5" width="7.59765625" style="0" customWidth="1"/>
    <col min="6" max="6" width="9.09765625" style="0" customWidth="1"/>
    <col min="7" max="7" width="9" style="0" customWidth="1"/>
    <col min="8" max="8" width="8.19921875" style="0" customWidth="1"/>
    <col min="9" max="9" width="7.5" style="0" customWidth="1"/>
    <col min="10" max="10" width="7.09765625" style="0" customWidth="1"/>
    <col min="11" max="11" width="6.8984375" style="0" customWidth="1"/>
    <col min="12" max="12" width="4.8984375" style="0" customWidth="1"/>
    <col min="13" max="13" width="4.69921875" style="0" customWidth="1"/>
    <col min="14" max="14" width="6.5" style="0" customWidth="1"/>
  </cols>
  <sheetData>
    <row r="3" spans="1:14" ht="18">
      <c r="A3" t="s">
        <v>31</v>
      </c>
      <c r="B3" t="s">
        <v>32</v>
      </c>
      <c r="C3" t="s">
        <v>33</v>
      </c>
      <c r="D3" s="2" t="s">
        <v>36</v>
      </c>
      <c r="F3" t="s">
        <v>34</v>
      </c>
      <c r="G3" t="s">
        <v>35</v>
      </c>
      <c r="H3" t="s">
        <v>31</v>
      </c>
      <c r="I3" t="s">
        <v>32</v>
      </c>
      <c r="J3" t="s">
        <v>33</v>
      </c>
      <c r="L3" t="s">
        <v>37</v>
      </c>
      <c r="M3" t="s">
        <v>38</v>
      </c>
      <c r="N3" t="s">
        <v>39</v>
      </c>
    </row>
    <row r="4" spans="1:14" ht="18">
      <c r="A4" s="1">
        <f>'mayo-lewis'!B9</f>
        <v>40</v>
      </c>
      <c r="B4" s="1">
        <f>'mayo-lewis'!C9</f>
        <v>45</v>
      </c>
      <c r="C4" s="1">
        <f>'mayo-lewis'!D9</f>
        <v>35</v>
      </c>
      <c r="D4" s="2">
        <v>1.1</v>
      </c>
      <c r="F4">
        <f aca="true" t="shared" si="0" ref="F4:F12">1-D4*(1-G4)</f>
        <v>0.027322112983839908</v>
      </c>
      <c r="G4">
        <f aca="true" t="shared" si="1" ref="G4:G12">(LOG(N4/M4)-1/D4*LOG((1-D4*(L4/M4))/(1-D4*H4/N4)))/(LOG(H4/L4)+LOG((1-D4*L4/M4)/(1-D4*H4/N4)))</f>
        <v>0.11574737543985461</v>
      </c>
      <c r="H4" s="5">
        <f>A4</f>
        <v>40</v>
      </c>
      <c r="I4" s="5">
        <f>B4</f>
        <v>45</v>
      </c>
      <c r="J4" s="5">
        <f>C4</f>
        <v>35</v>
      </c>
      <c r="L4">
        <f aca="true" t="shared" si="2" ref="L4:L12">H4*(100-I4)/100</f>
        <v>22</v>
      </c>
      <c r="M4">
        <f aca="true" t="shared" si="3" ref="M4:M12">(100-H4)*(100-J4)/100</f>
        <v>39</v>
      </c>
      <c r="N4">
        <f aca="true" t="shared" si="4" ref="N4:N12">100-H4</f>
        <v>60</v>
      </c>
    </row>
    <row r="5" spans="1:14" ht="18">
      <c r="A5" s="1">
        <f>'mayo-lewis'!B9</f>
        <v>40</v>
      </c>
      <c r="B5" s="1">
        <f>'mayo-lewis'!C9</f>
        <v>45</v>
      </c>
      <c r="C5" s="1">
        <f>'mayo-lewis'!D9</f>
        <v>35</v>
      </c>
      <c r="D5" s="2">
        <v>0.5</v>
      </c>
      <c r="F5">
        <f t="shared" si="0"/>
        <v>0.7102604998751394</v>
      </c>
      <c r="G5">
        <f t="shared" si="1"/>
        <v>0.4205209997502789</v>
      </c>
      <c r="H5" s="5">
        <f>A4</f>
        <v>40</v>
      </c>
      <c r="I5" s="5">
        <f>B4</f>
        <v>45</v>
      </c>
      <c r="J5" s="5">
        <f>C4</f>
        <v>35</v>
      </c>
      <c r="L5">
        <f t="shared" si="2"/>
        <v>22</v>
      </c>
      <c r="M5">
        <f t="shared" si="3"/>
        <v>39</v>
      </c>
      <c r="N5">
        <f t="shared" si="4"/>
        <v>60</v>
      </c>
    </row>
    <row r="6" spans="1:14" ht="18">
      <c r="A6" s="1">
        <f>'mayo-lewis'!B9</f>
        <v>40</v>
      </c>
      <c r="B6" s="1">
        <f>'mayo-lewis'!C9</f>
        <v>45</v>
      </c>
      <c r="C6" s="1">
        <f>'mayo-lewis'!D9</f>
        <v>35</v>
      </c>
      <c r="D6" s="2">
        <v>0.8</v>
      </c>
      <c r="F6">
        <f t="shared" si="0"/>
        <v>0.44039942552369093</v>
      </c>
      <c r="G6">
        <f t="shared" si="1"/>
        <v>0.30049928190461367</v>
      </c>
      <c r="H6" s="5">
        <f>A4</f>
        <v>40</v>
      </c>
      <c r="I6" s="5">
        <f>B4</f>
        <v>45</v>
      </c>
      <c r="J6" s="5">
        <f>C4</f>
        <v>35</v>
      </c>
      <c r="L6">
        <f t="shared" si="2"/>
        <v>22</v>
      </c>
      <c r="M6">
        <f t="shared" si="3"/>
        <v>39</v>
      </c>
      <c r="N6">
        <f t="shared" si="4"/>
        <v>60</v>
      </c>
    </row>
    <row r="7" spans="1:14" ht="18">
      <c r="A7" s="1">
        <f>'mayo-lewis'!B9</f>
        <v>40</v>
      </c>
      <c r="B7" s="1">
        <f>'mayo-lewis'!C9</f>
        <v>45</v>
      </c>
      <c r="C7" s="1">
        <f>'mayo-lewis'!D9</f>
        <v>35</v>
      </c>
      <c r="D7" s="2">
        <v>1.4</v>
      </c>
      <c r="F7">
        <f t="shared" si="0"/>
        <v>-0.7123614152621005</v>
      </c>
      <c r="G7">
        <f t="shared" si="1"/>
        <v>-0.22311529661578616</v>
      </c>
      <c r="H7" s="5">
        <f>A4</f>
        <v>40</v>
      </c>
      <c r="I7" s="5">
        <f>B4</f>
        <v>45</v>
      </c>
      <c r="J7" s="5">
        <f>C4</f>
        <v>35</v>
      </c>
      <c r="L7">
        <f t="shared" si="2"/>
        <v>22</v>
      </c>
      <c r="M7">
        <f t="shared" si="3"/>
        <v>39</v>
      </c>
      <c r="N7">
        <f t="shared" si="4"/>
        <v>60</v>
      </c>
    </row>
    <row r="8" spans="1:14" ht="18">
      <c r="A8" s="1">
        <f>'mayo-lewis'!B9</f>
        <v>40</v>
      </c>
      <c r="B8" s="1">
        <f>'mayo-lewis'!C9</f>
        <v>45</v>
      </c>
      <c r="C8" s="1">
        <f>'mayo-lewis'!D9</f>
        <v>35</v>
      </c>
      <c r="D8" s="2">
        <v>5</v>
      </c>
      <c r="F8">
        <f t="shared" si="0"/>
        <v>2.8698514810192823</v>
      </c>
      <c r="G8">
        <f t="shared" si="1"/>
        <v>1.3739702962038565</v>
      </c>
      <c r="H8" s="5">
        <f>A4</f>
        <v>40</v>
      </c>
      <c r="I8" s="5">
        <f>B4</f>
        <v>45</v>
      </c>
      <c r="J8" s="5">
        <f>C4</f>
        <v>35</v>
      </c>
      <c r="L8">
        <f t="shared" si="2"/>
        <v>22</v>
      </c>
      <c r="M8">
        <f t="shared" si="3"/>
        <v>39</v>
      </c>
      <c r="N8">
        <f t="shared" si="4"/>
        <v>60</v>
      </c>
    </row>
    <row r="9" spans="1:14" ht="18">
      <c r="A9" s="1">
        <f>'mayo-lewis'!B9</f>
        <v>40</v>
      </c>
      <c r="B9" s="1">
        <f>'mayo-lewis'!C9</f>
        <v>45</v>
      </c>
      <c r="C9" s="1">
        <f>'mayo-lewis'!D9</f>
        <v>35</v>
      </c>
      <c r="D9" s="2">
        <v>1.3</v>
      </c>
      <c r="F9">
        <f t="shared" si="0"/>
        <v>-0.4031224019368622</v>
      </c>
      <c r="G9">
        <f t="shared" si="1"/>
        <v>-0.079324924566817</v>
      </c>
      <c r="H9" s="5">
        <f>A4</f>
        <v>40</v>
      </c>
      <c r="I9" s="5">
        <f>B4</f>
        <v>45</v>
      </c>
      <c r="J9" s="5">
        <f>C4</f>
        <v>35</v>
      </c>
      <c r="L9">
        <f t="shared" si="2"/>
        <v>22</v>
      </c>
      <c r="M9">
        <f t="shared" si="3"/>
        <v>39</v>
      </c>
      <c r="N9">
        <f t="shared" si="4"/>
        <v>60</v>
      </c>
    </row>
    <row r="10" spans="1:14" ht="18">
      <c r="A10" s="1">
        <f>'mayo-lewis'!B9</f>
        <v>40</v>
      </c>
      <c r="B10" s="1">
        <f>'mayo-lewis'!C9</f>
        <v>45</v>
      </c>
      <c r="C10" s="1">
        <f>'mayo-lewis'!D9</f>
        <v>35</v>
      </c>
      <c r="D10" s="2">
        <v>7</v>
      </c>
      <c r="F10">
        <f t="shared" si="0"/>
        <v>2.5106196737898423</v>
      </c>
      <c r="G10">
        <f t="shared" si="1"/>
        <v>1.215802810541406</v>
      </c>
      <c r="H10" s="5">
        <f>A4</f>
        <v>40</v>
      </c>
      <c r="I10" s="5">
        <f>B4</f>
        <v>45</v>
      </c>
      <c r="J10" s="5">
        <f>C4</f>
        <v>35</v>
      </c>
      <c r="L10">
        <f t="shared" si="2"/>
        <v>22</v>
      </c>
      <c r="M10">
        <f t="shared" si="3"/>
        <v>39</v>
      </c>
      <c r="N10">
        <f t="shared" si="4"/>
        <v>60</v>
      </c>
    </row>
    <row r="11" spans="1:14" ht="18">
      <c r="A11" s="1">
        <f>'mayo-lewis'!B9</f>
        <v>40</v>
      </c>
      <c r="B11" s="1">
        <f>'mayo-lewis'!C9</f>
        <v>45</v>
      </c>
      <c r="C11" s="1">
        <f>'mayo-lewis'!D9</f>
        <v>35</v>
      </c>
      <c r="D11" s="2">
        <v>8</v>
      </c>
      <c r="F11">
        <f t="shared" si="0"/>
        <v>2.4251096824582863</v>
      </c>
      <c r="G11">
        <f t="shared" si="1"/>
        <v>1.1781387103072858</v>
      </c>
      <c r="H11" s="5">
        <f>A4</f>
        <v>40</v>
      </c>
      <c r="I11" s="5">
        <f>B4</f>
        <v>45</v>
      </c>
      <c r="J11" s="5">
        <f>C4</f>
        <v>35</v>
      </c>
      <c r="L11">
        <f t="shared" si="2"/>
        <v>22</v>
      </c>
      <c r="M11">
        <f t="shared" si="3"/>
        <v>39</v>
      </c>
      <c r="N11">
        <f t="shared" si="4"/>
        <v>60</v>
      </c>
    </row>
    <row r="12" spans="1:14" ht="18">
      <c r="A12" s="1">
        <f>'mayo-lewis'!B9</f>
        <v>40</v>
      </c>
      <c r="B12" s="1">
        <f>'mayo-lewis'!C9</f>
        <v>45</v>
      </c>
      <c r="C12" s="1">
        <f>'mayo-lewis'!D9</f>
        <v>35</v>
      </c>
      <c r="D12" s="2">
        <v>9</v>
      </c>
      <c r="F12">
        <f t="shared" si="0"/>
        <v>2.365024017891603</v>
      </c>
      <c r="G12">
        <f t="shared" si="1"/>
        <v>1.1516693353212892</v>
      </c>
      <c r="H12" s="5">
        <f>A4</f>
        <v>40</v>
      </c>
      <c r="I12" s="5">
        <f>B4</f>
        <v>45</v>
      </c>
      <c r="J12" s="5">
        <f>C4</f>
        <v>35</v>
      </c>
      <c r="L12">
        <f t="shared" si="2"/>
        <v>22</v>
      </c>
      <c r="M12">
        <f t="shared" si="3"/>
        <v>39</v>
      </c>
      <c r="N12">
        <f t="shared" si="4"/>
        <v>60</v>
      </c>
    </row>
    <row r="14" spans="8:11" ht="18">
      <c r="H14" s="5"/>
      <c r="I14" s="5"/>
      <c r="J14" s="5"/>
      <c r="K14" s="5"/>
    </row>
    <row r="15" spans="8:11" ht="18">
      <c r="H15" s="5"/>
      <c r="I15" s="5"/>
      <c r="J15" s="5"/>
      <c r="K15" s="5"/>
    </row>
    <row r="16" spans="8:11" ht="18">
      <c r="H16" s="5"/>
      <c r="I16" s="5"/>
      <c r="J16" s="5"/>
      <c r="K16" s="5"/>
    </row>
    <row r="17" spans="8:11" ht="18">
      <c r="H17" s="5"/>
      <c r="I17" s="5"/>
      <c r="J17" s="5"/>
      <c r="K17" s="5"/>
    </row>
    <row r="18" spans="8:11" ht="18">
      <c r="H18" s="5"/>
      <c r="I18" s="5"/>
      <c r="J18" s="5"/>
      <c r="K18" s="5"/>
    </row>
    <row r="19" spans="8:11" ht="18">
      <c r="H19" s="5"/>
      <c r="I19" s="5"/>
      <c r="J19" s="5"/>
      <c r="K19" s="5"/>
    </row>
    <row r="20" spans="8:11" ht="18">
      <c r="H20" s="5"/>
      <c r="I20" s="5"/>
      <c r="J20" s="5"/>
      <c r="K20" s="5"/>
    </row>
    <row r="21" spans="8:11" ht="18">
      <c r="H21" s="5"/>
      <c r="I21" s="5"/>
      <c r="J21" s="5"/>
      <c r="K21" s="5"/>
    </row>
    <row r="22" spans="8:11" ht="18">
      <c r="H22" s="5"/>
      <c r="I22" s="5"/>
      <c r="J22" s="5"/>
      <c r="K22" s="5"/>
    </row>
    <row r="27" spans="3:4" ht="18">
      <c r="C27" s="3"/>
      <c r="D27" s="3"/>
    </row>
    <row r="28" spans="3:4" ht="18">
      <c r="C28" s="3"/>
      <c r="D28" s="3"/>
    </row>
  </sheetData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N28"/>
  <sheetViews>
    <sheetView workbookViewId="0" topLeftCell="A1">
      <selection activeCell="D13" sqref="D13"/>
    </sheetView>
  </sheetViews>
  <sheetFormatPr defaultColWidth="12.796875" defaultRowHeight="15"/>
  <cols>
    <col min="1" max="1" width="7.59765625" style="0" customWidth="1"/>
    <col min="2" max="2" width="8.59765625" style="0" customWidth="1"/>
    <col min="3" max="4" width="8.3984375" style="0" customWidth="1"/>
    <col min="5" max="5" width="7.59765625" style="0" customWidth="1"/>
    <col min="6" max="6" width="9.09765625" style="0" customWidth="1"/>
    <col min="7" max="7" width="9" style="0" customWidth="1"/>
    <col min="8" max="8" width="8.19921875" style="0" customWidth="1"/>
    <col min="9" max="9" width="7.5" style="0" customWidth="1"/>
    <col min="10" max="10" width="7.09765625" style="0" customWidth="1"/>
    <col min="11" max="11" width="6.8984375" style="0" customWidth="1"/>
    <col min="12" max="12" width="4.8984375" style="0" customWidth="1"/>
    <col min="13" max="13" width="4.69921875" style="0" customWidth="1"/>
    <col min="14" max="14" width="6.5" style="0" customWidth="1"/>
  </cols>
  <sheetData>
    <row r="3" spans="1:14" ht="18">
      <c r="A3" t="s">
        <v>42</v>
      </c>
      <c r="B3" t="s">
        <v>43</v>
      </c>
      <c r="C3" t="s">
        <v>44</v>
      </c>
      <c r="D3" s="2" t="s">
        <v>45</v>
      </c>
      <c r="F3" t="s">
        <v>46</v>
      </c>
      <c r="G3" t="s">
        <v>47</v>
      </c>
      <c r="H3" t="s">
        <v>42</v>
      </c>
      <c r="I3" t="s">
        <v>43</v>
      </c>
      <c r="J3" t="s">
        <v>44</v>
      </c>
      <c r="L3" t="s">
        <v>48</v>
      </c>
      <c r="M3" t="s">
        <v>49</v>
      </c>
      <c r="N3" t="s">
        <v>50</v>
      </c>
    </row>
    <row r="4" spans="1:14" ht="18">
      <c r="A4" s="1">
        <f>'mayo-lewis'!B10</f>
        <v>30</v>
      </c>
      <c r="B4" s="1">
        <f>'mayo-lewis'!C10</f>
        <v>55</v>
      </c>
      <c r="C4" s="1">
        <f>'mayo-lewis'!D10</f>
        <v>30</v>
      </c>
      <c r="D4" s="2">
        <v>1.1</v>
      </c>
      <c r="F4">
        <f aca="true" t="shared" si="0" ref="F4:F12">1-D4*(1-G4)</f>
        <v>0.00773942165346253</v>
      </c>
      <c r="G4">
        <f aca="true" t="shared" si="1" ref="G4:G12">(LOG(N4/M4)-1/D4*LOG((1-D4*(L4/M4))/(1-D4*H4/N4)))/(LOG(H4/L4)+LOG((1-D4*L4/M4)/(1-D4*H4/N4)))</f>
        <v>0.09794492877587511</v>
      </c>
      <c r="H4" s="5">
        <f>A4</f>
        <v>30</v>
      </c>
      <c r="I4" s="5">
        <f>B4</f>
        <v>55</v>
      </c>
      <c r="J4" s="5">
        <f>C4</f>
        <v>30</v>
      </c>
      <c r="L4">
        <f aca="true" t="shared" si="2" ref="L4:L12">H4*(100-I4)/100</f>
        <v>13.5</v>
      </c>
      <c r="M4">
        <f aca="true" t="shared" si="3" ref="M4:M12">(100-H4)*(100-J4)/100</f>
        <v>49</v>
      </c>
      <c r="N4">
        <f aca="true" t="shared" si="4" ref="N4:N12">100-H4</f>
        <v>70</v>
      </c>
    </row>
    <row r="5" spans="1:14" ht="18">
      <c r="A5" s="1"/>
      <c r="B5" s="1"/>
      <c r="C5" s="1"/>
      <c r="D5" s="2">
        <v>0.5</v>
      </c>
      <c r="F5">
        <f t="shared" si="0"/>
        <v>0.5957888772519133</v>
      </c>
      <c r="G5">
        <f t="shared" si="1"/>
        <v>0.19157775450382666</v>
      </c>
      <c r="H5" s="5">
        <f>A4</f>
        <v>30</v>
      </c>
      <c r="I5" s="5">
        <f>B4</f>
        <v>55</v>
      </c>
      <c r="J5" s="5">
        <f>C4</f>
        <v>30</v>
      </c>
      <c r="L5">
        <f t="shared" si="2"/>
        <v>13.5</v>
      </c>
      <c r="M5">
        <f t="shared" si="3"/>
        <v>49</v>
      </c>
      <c r="N5">
        <f t="shared" si="4"/>
        <v>70</v>
      </c>
    </row>
    <row r="6" spans="1:14" ht="18">
      <c r="A6" s="1"/>
      <c r="B6" s="1"/>
      <c r="C6" s="1"/>
      <c r="D6" s="2">
        <v>2</v>
      </c>
      <c r="F6">
        <f t="shared" si="0"/>
        <v>-1.2221514356104253</v>
      </c>
      <c r="G6">
        <f t="shared" si="1"/>
        <v>-0.11107571780521261</v>
      </c>
      <c r="H6" s="5">
        <f>A4</f>
        <v>30</v>
      </c>
      <c r="I6" s="5">
        <f>B4</f>
        <v>55</v>
      </c>
      <c r="J6" s="5">
        <f>C4</f>
        <v>30</v>
      </c>
      <c r="L6">
        <f t="shared" si="2"/>
        <v>13.5</v>
      </c>
      <c r="M6">
        <f t="shared" si="3"/>
        <v>49</v>
      </c>
      <c r="N6">
        <f t="shared" si="4"/>
        <v>70</v>
      </c>
    </row>
    <row r="7" spans="1:14" ht="18">
      <c r="A7" s="1"/>
      <c r="B7" s="1"/>
      <c r="C7" s="1"/>
      <c r="D7" s="2">
        <v>1.4</v>
      </c>
      <c r="F7">
        <f t="shared" si="0"/>
        <v>-0.34268910242736794</v>
      </c>
      <c r="G7">
        <f t="shared" si="1"/>
        <v>0.0409363554090228</v>
      </c>
      <c r="H7" s="5">
        <f>A4</f>
        <v>30</v>
      </c>
      <c r="I7" s="5">
        <f>B4</f>
        <v>55</v>
      </c>
      <c r="J7" s="5">
        <f>C4</f>
        <v>30</v>
      </c>
      <c r="L7">
        <f t="shared" si="2"/>
        <v>13.5</v>
      </c>
      <c r="M7">
        <f t="shared" si="3"/>
        <v>49</v>
      </c>
      <c r="N7">
        <f t="shared" si="4"/>
        <v>70</v>
      </c>
    </row>
    <row r="8" spans="1:14" ht="18">
      <c r="A8" s="1"/>
      <c r="B8" s="1"/>
      <c r="C8" s="1"/>
      <c r="D8" s="2">
        <v>1.5</v>
      </c>
      <c r="F8">
        <f t="shared" si="0"/>
        <v>-0.4702106714722951</v>
      </c>
      <c r="G8">
        <f t="shared" si="1"/>
        <v>0.01985955235180327</v>
      </c>
      <c r="H8" s="5">
        <f>A4</f>
        <v>30</v>
      </c>
      <c r="I8" s="5">
        <f>B4</f>
        <v>55</v>
      </c>
      <c r="J8" s="5">
        <f>C4</f>
        <v>30</v>
      </c>
      <c r="L8">
        <f t="shared" si="2"/>
        <v>13.5</v>
      </c>
      <c r="M8">
        <f t="shared" si="3"/>
        <v>49</v>
      </c>
      <c r="N8">
        <f t="shared" si="4"/>
        <v>70</v>
      </c>
    </row>
    <row r="9" spans="1:14" ht="18">
      <c r="A9" s="1"/>
      <c r="B9" s="1"/>
      <c r="C9" s="1"/>
      <c r="D9" s="2">
        <v>1.3</v>
      </c>
      <c r="F9">
        <f t="shared" si="0"/>
        <v>-0.22083520318615713</v>
      </c>
      <c r="G9">
        <f t="shared" si="1"/>
        <v>0.06089599754910995</v>
      </c>
      <c r="H9" s="5">
        <f>A4</f>
        <v>30</v>
      </c>
      <c r="I9" s="5">
        <f>B4</f>
        <v>55</v>
      </c>
      <c r="J9" s="5">
        <f>C4</f>
        <v>30</v>
      </c>
      <c r="L9">
        <f t="shared" si="2"/>
        <v>13.5</v>
      </c>
      <c r="M9">
        <f t="shared" si="3"/>
        <v>49</v>
      </c>
      <c r="N9">
        <f t="shared" si="4"/>
        <v>70</v>
      </c>
    </row>
    <row r="10" spans="1:14" ht="18">
      <c r="A10" s="1"/>
      <c r="B10" s="1"/>
      <c r="C10" s="1"/>
      <c r="D10" s="2">
        <v>0.8</v>
      </c>
      <c r="F10">
        <f t="shared" si="0"/>
        <v>0.3180871018342226</v>
      </c>
      <c r="G10">
        <f t="shared" si="1"/>
        <v>0.14760887729277844</v>
      </c>
      <c r="H10" s="5">
        <f>A4</f>
        <v>30</v>
      </c>
      <c r="I10" s="5">
        <f>B4</f>
        <v>55</v>
      </c>
      <c r="J10" s="5">
        <f>C4</f>
        <v>30</v>
      </c>
      <c r="L10">
        <f t="shared" si="2"/>
        <v>13.5</v>
      </c>
      <c r="M10">
        <f t="shared" si="3"/>
        <v>49</v>
      </c>
      <c r="N10">
        <f t="shared" si="4"/>
        <v>70</v>
      </c>
    </row>
    <row r="11" spans="1:14" ht="18">
      <c r="A11" s="1"/>
      <c r="B11" s="1"/>
      <c r="C11" s="1"/>
      <c r="D11" s="2">
        <v>0.2</v>
      </c>
      <c r="F11">
        <f t="shared" si="0"/>
        <v>0.8461862515766543</v>
      </c>
      <c r="G11">
        <f t="shared" si="1"/>
        <v>0.2309312578832716</v>
      </c>
      <c r="H11" s="5">
        <f>A4</f>
        <v>30</v>
      </c>
      <c r="I11" s="5">
        <f>B4</f>
        <v>55</v>
      </c>
      <c r="J11" s="5">
        <f>C4</f>
        <v>30</v>
      </c>
      <c r="L11">
        <f t="shared" si="2"/>
        <v>13.5</v>
      </c>
      <c r="M11">
        <f t="shared" si="3"/>
        <v>49</v>
      </c>
      <c r="N11">
        <f t="shared" si="4"/>
        <v>70</v>
      </c>
    </row>
    <row r="12" spans="1:14" ht="18">
      <c r="A12" s="1"/>
      <c r="B12" s="1"/>
      <c r="C12" s="1"/>
      <c r="D12" s="2">
        <v>1</v>
      </c>
      <c r="F12">
        <f t="shared" si="0"/>
        <v>0.11521782518458767</v>
      </c>
      <c r="G12">
        <f t="shared" si="1"/>
        <v>0.11521782518458762</v>
      </c>
      <c r="H12" s="5">
        <f>A4</f>
        <v>30</v>
      </c>
      <c r="I12" s="5">
        <f>B4</f>
        <v>55</v>
      </c>
      <c r="J12" s="5">
        <f>C4</f>
        <v>30</v>
      </c>
      <c r="L12">
        <f t="shared" si="2"/>
        <v>13.5</v>
      </c>
      <c r="M12">
        <f t="shared" si="3"/>
        <v>49</v>
      </c>
      <c r="N12">
        <f t="shared" si="4"/>
        <v>70</v>
      </c>
    </row>
    <row r="14" spans="8:11" ht="18">
      <c r="H14" s="5"/>
      <c r="I14" s="5"/>
      <c r="J14" s="5"/>
      <c r="K14" s="5"/>
    </row>
    <row r="15" spans="8:11" ht="18">
      <c r="H15" s="5"/>
      <c r="I15" s="5"/>
      <c r="J15" s="5"/>
      <c r="K15" s="5"/>
    </row>
    <row r="16" spans="8:11" ht="18">
      <c r="H16" s="5"/>
      <c r="I16" s="5"/>
      <c r="J16" s="5"/>
      <c r="K16" s="5"/>
    </row>
    <row r="17" spans="8:11" ht="18">
      <c r="H17" s="5"/>
      <c r="I17" s="5"/>
      <c r="J17" s="5"/>
      <c r="K17" s="5"/>
    </row>
    <row r="18" spans="8:11" ht="18">
      <c r="H18" s="5"/>
      <c r="I18" s="5"/>
      <c r="J18" s="5"/>
      <c r="K18" s="5"/>
    </row>
    <row r="19" spans="8:11" ht="18">
      <c r="H19" s="5"/>
      <c r="I19" s="5"/>
      <c r="J19" s="5"/>
      <c r="K19" s="5"/>
    </row>
    <row r="20" spans="8:11" ht="18">
      <c r="H20" s="5"/>
      <c r="I20" s="5"/>
      <c r="J20" s="5"/>
      <c r="K20" s="5"/>
    </row>
    <row r="21" spans="8:11" ht="18">
      <c r="H21" s="5"/>
      <c r="I21" s="5"/>
      <c r="J21" s="5"/>
      <c r="K21" s="5"/>
    </row>
    <row r="22" spans="8:11" ht="18">
      <c r="H22" s="5"/>
      <c r="I22" s="5"/>
      <c r="J22" s="5"/>
      <c r="K22" s="5"/>
    </row>
    <row r="27" spans="3:4" ht="18">
      <c r="C27" s="3"/>
      <c r="D27" s="3"/>
    </row>
    <row r="28" spans="3:4" ht="18">
      <c r="C28" s="3"/>
      <c r="D28" s="3"/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N28"/>
  <sheetViews>
    <sheetView workbookViewId="0" topLeftCell="A1">
      <selection activeCell="D13" sqref="D13"/>
    </sheetView>
  </sheetViews>
  <sheetFormatPr defaultColWidth="12.796875" defaultRowHeight="15"/>
  <cols>
    <col min="1" max="1" width="7.59765625" style="0" customWidth="1"/>
    <col min="2" max="2" width="8.59765625" style="0" customWidth="1"/>
    <col min="3" max="4" width="8.3984375" style="0" customWidth="1"/>
    <col min="5" max="5" width="7.59765625" style="0" customWidth="1"/>
    <col min="6" max="6" width="9.09765625" style="0" customWidth="1"/>
    <col min="7" max="7" width="9" style="0" customWidth="1"/>
    <col min="8" max="8" width="8.19921875" style="0" customWidth="1"/>
    <col min="9" max="9" width="7.5" style="0" customWidth="1"/>
    <col min="10" max="10" width="7.09765625" style="0" customWidth="1"/>
    <col min="11" max="11" width="6.8984375" style="0" customWidth="1"/>
    <col min="12" max="12" width="4.8984375" style="0" customWidth="1"/>
    <col min="13" max="13" width="4.69921875" style="0" customWidth="1"/>
    <col min="14" max="14" width="6.5" style="0" customWidth="1"/>
  </cols>
  <sheetData>
    <row r="3" spans="1:14" ht="18">
      <c r="A3" t="s">
        <v>51</v>
      </c>
      <c r="B3" t="s">
        <v>52</v>
      </c>
      <c r="C3" t="s">
        <v>53</v>
      </c>
      <c r="D3" s="2" t="s">
        <v>54</v>
      </c>
      <c r="F3" t="s">
        <v>55</v>
      </c>
      <c r="G3" t="s">
        <v>56</v>
      </c>
      <c r="H3" t="s">
        <v>51</v>
      </c>
      <c r="I3" t="s">
        <v>52</v>
      </c>
      <c r="J3" t="s">
        <v>53</v>
      </c>
      <c r="L3" t="s">
        <v>57</v>
      </c>
      <c r="M3" t="s">
        <v>58</v>
      </c>
      <c r="N3" t="s">
        <v>59</v>
      </c>
    </row>
    <row r="4" spans="1:14" ht="18">
      <c r="A4" s="1">
        <f>'mayo-lewis'!B11</f>
        <v>20</v>
      </c>
      <c r="B4" s="1">
        <f>'mayo-lewis'!C11</f>
        <v>60</v>
      </c>
      <c r="C4" s="1">
        <f>'mayo-lewis'!D11</f>
        <v>20</v>
      </c>
      <c r="D4" s="2">
        <v>1.1</v>
      </c>
      <c r="F4">
        <f aca="true" t="shared" si="0" ref="F4:F12">1-D4*(1-G4)</f>
        <v>-0.0341308004619536</v>
      </c>
      <c r="G4">
        <f aca="true" t="shared" si="1" ref="G4:G12">(LOG(N4/M4)-1/D4*LOG((1-D4*(L4/M4))/(1-D4*H4/N4)))/(LOG(H4/L4)+LOG((1-D4*L4/M4)/(1-D4*H4/N4)))</f>
        <v>0.05988109048913331</v>
      </c>
      <c r="H4" s="5">
        <f>A4</f>
        <v>20</v>
      </c>
      <c r="I4" s="5">
        <f>B4</f>
        <v>60</v>
      </c>
      <c r="J4" s="5">
        <f>C4</f>
        <v>20</v>
      </c>
      <c r="L4">
        <f aca="true" t="shared" si="2" ref="L4:L12">H4*(100-I4)/100</f>
        <v>8</v>
      </c>
      <c r="M4">
        <f aca="true" t="shared" si="3" ref="M4:M12">(100-H4)*(100-J4)/100</f>
        <v>64</v>
      </c>
      <c r="N4">
        <f aca="true" t="shared" si="4" ref="N4:N12">100-H4</f>
        <v>80</v>
      </c>
    </row>
    <row r="5" spans="1:14" ht="18">
      <c r="A5" s="1"/>
      <c r="B5" s="1"/>
      <c r="C5" s="1"/>
      <c r="D5" s="2">
        <v>0.5</v>
      </c>
      <c r="F5">
        <f t="shared" si="0"/>
        <v>0.5432148713577529</v>
      </c>
      <c r="G5">
        <f t="shared" si="1"/>
        <v>0.08642974271550583</v>
      </c>
      <c r="H5" s="5">
        <f>A4</f>
        <v>20</v>
      </c>
      <c r="I5" s="5">
        <f>B4</f>
        <v>60</v>
      </c>
      <c r="J5" s="5">
        <f>C4</f>
        <v>20</v>
      </c>
      <c r="L5">
        <f t="shared" si="2"/>
        <v>8</v>
      </c>
      <c r="M5">
        <f t="shared" si="3"/>
        <v>64</v>
      </c>
      <c r="N5">
        <f t="shared" si="4"/>
        <v>80</v>
      </c>
    </row>
    <row r="6" spans="1:14" ht="18">
      <c r="A6" s="1"/>
      <c r="B6" s="1"/>
      <c r="C6" s="1"/>
      <c r="D6" s="2">
        <v>3</v>
      </c>
      <c r="F6">
        <f t="shared" si="0"/>
        <v>-2.134706196049045</v>
      </c>
      <c r="G6">
        <f t="shared" si="1"/>
        <v>-0.044902065349681664</v>
      </c>
      <c r="H6" s="5">
        <f>A4</f>
        <v>20</v>
      </c>
      <c r="I6" s="5">
        <f>B4</f>
        <v>60</v>
      </c>
      <c r="J6" s="5">
        <f>C4</f>
        <v>20</v>
      </c>
      <c r="L6">
        <f t="shared" si="2"/>
        <v>8</v>
      </c>
      <c r="M6">
        <f t="shared" si="3"/>
        <v>64</v>
      </c>
      <c r="N6">
        <f t="shared" si="4"/>
        <v>80</v>
      </c>
    </row>
    <row r="7" spans="1:14" ht="18">
      <c r="A7" s="1"/>
      <c r="B7" s="1"/>
      <c r="C7" s="1"/>
      <c r="D7" s="2">
        <v>1.4</v>
      </c>
      <c r="F7">
        <f t="shared" si="0"/>
        <v>-0.3359228925962401</v>
      </c>
      <c r="G7">
        <f t="shared" si="1"/>
        <v>0.04576936243125711</v>
      </c>
      <c r="H7" s="5">
        <f>A4</f>
        <v>20</v>
      </c>
      <c r="I7" s="5">
        <f>B4</f>
        <v>60</v>
      </c>
      <c r="J7" s="5">
        <f>C4</f>
        <v>20</v>
      </c>
      <c r="L7">
        <f t="shared" si="2"/>
        <v>8</v>
      </c>
      <c r="M7">
        <f t="shared" si="3"/>
        <v>64</v>
      </c>
      <c r="N7">
        <f t="shared" si="4"/>
        <v>80</v>
      </c>
    </row>
    <row r="8" spans="1:14" ht="18">
      <c r="A8" s="1"/>
      <c r="B8" s="1"/>
      <c r="C8" s="1"/>
      <c r="D8" s="2">
        <v>0.7</v>
      </c>
      <c r="F8">
        <f t="shared" si="0"/>
        <v>0.3544646894576331</v>
      </c>
      <c r="G8">
        <f t="shared" si="1"/>
        <v>0.07780669922519004</v>
      </c>
      <c r="H8" s="5">
        <f>A4</f>
        <v>20</v>
      </c>
      <c r="I8" s="5">
        <f>B4</f>
        <v>60</v>
      </c>
      <c r="J8" s="5">
        <f>C4</f>
        <v>20</v>
      </c>
      <c r="L8">
        <f t="shared" si="2"/>
        <v>8</v>
      </c>
      <c r="M8">
        <f t="shared" si="3"/>
        <v>64</v>
      </c>
      <c r="N8">
        <f t="shared" si="4"/>
        <v>80</v>
      </c>
    </row>
    <row r="9" spans="1:14" ht="18">
      <c r="A9" s="1"/>
      <c r="B9" s="1"/>
      <c r="C9" s="1"/>
      <c r="D9" s="2">
        <v>1.3</v>
      </c>
      <c r="F9">
        <f t="shared" si="0"/>
        <v>-0.23429497388124565</v>
      </c>
      <c r="G9">
        <f t="shared" si="1"/>
        <v>0.05054232778365731</v>
      </c>
      <c r="H9" s="5">
        <f>A4</f>
        <v>20</v>
      </c>
      <c r="I9" s="5">
        <f>B4</f>
        <v>60</v>
      </c>
      <c r="J9" s="5">
        <f>C4</f>
        <v>20</v>
      </c>
      <c r="L9">
        <f t="shared" si="2"/>
        <v>8</v>
      </c>
      <c r="M9">
        <f t="shared" si="3"/>
        <v>64</v>
      </c>
      <c r="N9">
        <f t="shared" si="4"/>
        <v>80</v>
      </c>
    </row>
    <row r="10" spans="1:14" ht="18">
      <c r="A10" s="1"/>
      <c r="B10" s="1"/>
      <c r="C10" s="1"/>
      <c r="D10" s="2">
        <v>3.2</v>
      </c>
      <c r="F10">
        <f t="shared" si="0"/>
        <v>-2.39085430938465</v>
      </c>
      <c r="G10">
        <f t="shared" si="1"/>
        <v>-0.05964197168270303</v>
      </c>
      <c r="H10" s="5">
        <f>A4</f>
        <v>20</v>
      </c>
      <c r="I10" s="5">
        <f>B4</f>
        <v>60</v>
      </c>
      <c r="J10" s="5">
        <f>C4</f>
        <v>20</v>
      </c>
      <c r="L10">
        <f t="shared" si="2"/>
        <v>8</v>
      </c>
      <c r="M10">
        <f t="shared" si="3"/>
        <v>64</v>
      </c>
      <c r="N10">
        <f t="shared" si="4"/>
        <v>80</v>
      </c>
    </row>
    <row r="11" spans="1:14" ht="18">
      <c r="A11" s="1"/>
      <c r="B11" s="1"/>
      <c r="C11" s="1"/>
      <c r="D11" s="2">
        <v>2</v>
      </c>
      <c r="F11">
        <f t="shared" si="0"/>
        <v>-0.969115328803237</v>
      </c>
      <c r="G11">
        <f t="shared" si="1"/>
        <v>0.015442335598381478</v>
      </c>
      <c r="H11" s="5">
        <f>A4</f>
        <v>20</v>
      </c>
      <c r="I11" s="5">
        <f>B4</f>
        <v>60</v>
      </c>
      <c r="J11" s="5">
        <f>C4</f>
        <v>20</v>
      </c>
      <c r="L11">
        <f t="shared" si="2"/>
        <v>8</v>
      </c>
      <c r="M11">
        <f t="shared" si="3"/>
        <v>64</v>
      </c>
      <c r="N11">
        <f t="shared" si="4"/>
        <v>80</v>
      </c>
    </row>
    <row r="12" spans="1:14" ht="18">
      <c r="A12" s="1"/>
      <c r="B12" s="1"/>
      <c r="C12" s="1"/>
      <c r="D12" s="2">
        <v>1.8</v>
      </c>
      <c r="F12">
        <f t="shared" si="0"/>
        <v>-0.7533735810089928</v>
      </c>
      <c r="G12">
        <f t="shared" si="1"/>
        <v>0.025903566106115113</v>
      </c>
      <c r="H12" s="5">
        <f>A4</f>
        <v>20</v>
      </c>
      <c r="I12" s="5">
        <f>B4</f>
        <v>60</v>
      </c>
      <c r="J12" s="5">
        <f>C4</f>
        <v>20</v>
      </c>
      <c r="L12">
        <f t="shared" si="2"/>
        <v>8</v>
      </c>
      <c r="M12">
        <f t="shared" si="3"/>
        <v>64</v>
      </c>
      <c r="N12">
        <f t="shared" si="4"/>
        <v>80</v>
      </c>
    </row>
    <row r="14" spans="8:11" ht="18">
      <c r="H14" s="5"/>
      <c r="I14" s="5"/>
      <c r="J14" s="5"/>
      <c r="K14" s="5"/>
    </row>
    <row r="15" spans="8:11" ht="18">
      <c r="H15" s="5"/>
      <c r="I15" s="5"/>
      <c r="J15" s="5"/>
      <c r="K15" s="5"/>
    </row>
    <row r="16" spans="8:11" ht="18">
      <c r="H16" s="5"/>
      <c r="I16" s="5"/>
      <c r="J16" s="5"/>
      <c r="K16" s="5"/>
    </row>
    <row r="17" spans="8:11" ht="18">
      <c r="H17" s="5"/>
      <c r="I17" s="5"/>
      <c r="J17" s="5"/>
      <c r="K17" s="5"/>
    </row>
    <row r="18" spans="8:11" ht="18">
      <c r="H18" s="5"/>
      <c r="I18" s="5"/>
      <c r="J18" s="5"/>
      <c r="K18" s="5"/>
    </row>
    <row r="19" spans="8:11" ht="18">
      <c r="H19" s="5"/>
      <c r="I19" s="5"/>
      <c r="J19" s="5"/>
      <c r="K19" s="5"/>
    </row>
    <row r="20" spans="8:11" ht="18">
      <c r="H20" s="5"/>
      <c r="I20" s="5"/>
      <c r="J20" s="5"/>
      <c r="K20" s="5"/>
    </row>
    <row r="21" spans="8:11" ht="18">
      <c r="H21" s="5"/>
      <c r="I21" s="5"/>
      <c r="J21" s="5"/>
      <c r="K21" s="5"/>
    </row>
    <row r="22" spans="8:11" ht="18">
      <c r="H22" s="5"/>
      <c r="I22" s="5"/>
      <c r="J22" s="5"/>
      <c r="K22" s="5"/>
    </row>
    <row r="27" spans="3:4" ht="18">
      <c r="C27" s="3"/>
      <c r="D27" s="3"/>
    </row>
    <row r="28" spans="3:4" ht="18">
      <c r="C28" s="3"/>
      <c r="D28" s="3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Ochiai Bungo</cp:lastModifiedBy>
  <cp:lastPrinted>2005-11-15T02:34:08Z</cp:lastPrinted>
  <dcterms:created xsi:type="dcterms:W3CDTF">2000-10-19T02:50:12Z</dcterms:created>
  <dcterms:modified xsi:type="dcterms:W3CDTF">2005-04-27T01:20:22Z</dcterms:modified>
  <cp:category/>
  <cp:version/>
  <cp:contentType/>
  <cp:contentStatus/>
</cp:coreProperties>
</file>